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comments3.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comments4.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omments5.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omments6.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omments7.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omments8.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drawings/drawing10.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1.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Users\U80826011\AppData\Local\rubicon\Acta Nova Client\Data\414440854\"/>
    </mc:Choice>
  </mc:AlternateContent>
  <xr:revisionPtr revIDLastSave="0" documentId="13_ncr:1_{90D52DB9-112A-4557-BA70-414E9E914661}" xr6:coauthVersionLast="47" xr6:coauthVersionMax="47" xr10:uidLastSave="{00000000-0000-0000-0000-000000000000}"/>
  <bookViews>
    <workbookView xWindow="-108" yWindow="-108" windowWidth="23256" windowHeight="13896" tabRatio="924" xr2:uid="{00000000-000D-0000-FFFF-FFFF00000000}"/>
  </bookViews>
  <sheets>
    <sheet name="RBG par SUP" sheetId="151" r:id="rId1"/>
    <sheet name="Structure CAS" sheetId="122" r:id="rId2"/>
    <sheet name="Structure SUBS" sheetId="137" r:id="rId3"/>
    <sheet name="Structure SAN" sheetId="124" r:id="rId4"/>
    <sheet name="Structure BLA" sheetId="149" r:id="rId5"/>
    <sheet name="Structure CY" sheetId="144" r:id="rId6"/>
    <sheet name="Structure PPM" sheetId="123" r:id="rId7"/>
    <sheet name="Structure DET SS PM" sheetId="133" r:id="rId8"/>
    <sheet name="Structure MM trp" sheetId="146" r:id="rId9"/>
    <sheet name="Calcul m2 vhc" sheetId="155" r:id="rId10"/>
    <sheet name="Liste de prix ar Immo" sheetId="143" r:id="rId11"/>
    <sheet name="Structure SUBS AK" sheetId="138" r:id="rId12"/>
  </sheets>
  <definedNames>
    <definedName name="_xlnm._FilterDatabase" localSheetId="0" hidden="1">'RBG par SUP'!$A$13:$K$675</definedName>
    <definedName name="_xlnm._FilterDatabase" localSheetId="1" hidden="1">'Structure CAS'!$A$33:$S$33</definedName>
    <definedName name="_xlnm._FilterDatabase" localSheetId="5" hidden="1">'Structure CY'!$A$12:$J$12</definedName>
    <definedName name="_xlnm._FilterDatabase" localSheetId="7" hidden="1">'Structure DET SS PM'!$A$18:$J$18</definedName>
    <definedName name="_xlnm._FilterDatabase" localSheetId="8" hidden="1">'Structure MM trp'!$A$16:$I$16</definedName>
    <definedName name="_xlnm._FilterDatabase" localSheetId="6" hidden="1">'Structure PPM'!$A$17:$J$17</definedName>
    <definedName name="_xlnm._FilterDatabase" localSheetId="3" hidden="1">'Structure SAN'!$A$24:$I$24</definedName>
    <definedName name="_xlnm._FilterDatabase" localSheetId="2" hidden="1">'Structure SUBS'!$A$33:$S$33</definedName>
    <definedName name="_xlnm._FilterDatabase" localSheetId="11" hidden="1">'Structure SUBS AK'!$A$19:$I$19</definedName>
    <definedName name="_xlnm.Print_Area" localSheetId="9">'Calcul m2 vhc'!$A$1:$N$46</definedName>
    <definedName name="_xlnm.Print_Area" localSheetId="10">'Liste de prix ar Immo'!$A$1:$O$43</definedName>
    <definedName name="_xlnm.Print_Area" localSheetId="0">'RBG par SUP'!$A$1:$K$787</definedName>
    <definedName name="_xlnm.Print_Area" localSheetId="4">'Structure BLA'!$A$1:$J$313</definedName>
    <definedName name="_xlnm.Print_Area" localSheetId="1">'Structure CAS'!$A$1:$S$236</definedName>
    <definedName name="_xlnm.Print_Area" localSheetId="5">'Structure CY'!$A$1:$I$212</definedName>
    <definedName name="_xlnm.Print_Area" localSheetId="7">'Structure DET SS PM'!$A$1:$J$118</definedName>
    <definedName name="_xlnm.Print_Area" localSheetId="8">'Structure MM trp'!$A$1:$I$91</definedName>
    <definedName name="_xlnm.Print_Area" localSheetId="6">'Structure PPM'!$A$1:$J$122</definedName>
    <definedName name="_xlnm.Print_Area" localSheetId="3">'Structure SAN'!$A$1:$I$254</definedName>
    <definedName name="_xlnm.Print_Area" localSheetId="2">'Structure SUBS'!$A$1:$S$142</definedName>
    <definedName name="_xlnm.Print_Area" localSheetId="11">'Structure SUBS AK'!$A$1:$J$135</definedName>
    <definedName name="_xlnm.Print_Titles" localSheetId="0">'RBG par SUP'!#REF!</definedName>
    <definedName name="_xlnm.Print_Titles" localSheetId="1">'Structure CAS'!#REF!</definedName>
    <definedName name="_xlnm.Print_Titles" localSheetId="5">'Structure CY'!#REF!</definedName>
    <definedName name="_xlnm.Print_Titles" localSheetId="7">'Structure DET SS PM'!#REF!</definedName>
    <definedName name="_xlnm.Print_Titles" localSheetId="8">'Structure MM trp'!#REF!</definedName>
    <definedName name="_xlnm.Print_Titles" localSheetId="6">'Structure PPM'!#REF!</definedName>
    <definedName name="_xlnm.Print_Titles" localSheetId="3">'Structure SAN'!#REF!</definedName>
    <definedName name="_xlnm.Print_Titles" localSheetId="2">'Structure SUBS'!#REF!</definedName>
    <definedName name="_xlnm.Print_Titles" localSheetId="11">'Structure SUBS AK'!#REF!</definedName>
    <definedName name="GF_zu_HNF_für_GF" localSheetId="0">'RBG par SUP'!#REF!</definedName>
    <definedName name="GF_zu_HNF_für_GF" localSheetId="1">'Structure CAS'!#REF!</definedName>
    <definedName name="GF_zu_HNF_für_GF" localSheetId="5">'Structure CY'!#REF!</definedName>
    <definedName name="GF_zu_HNF_für_GF" localSheetId="7">'Structure DET SS PM'!#REF!</definedName>
    <definedName name="GF_zu_HNF_für_GF" localSheetId="8">'Structure MM trp'!#REF!</definedName>
    <definedName name="GF_zu_HNF_für_GF" localSheetId="6">'Structure PPM'!#REF!</definedName>
    <definedName name="GF_zu_HNF_für_GF" localSheetId="3">'Structure SAN'!#REF!</definedName>
    <definedName name="GF_zu_HNF_für_GF" localSheetId="2">'Structure SUBS'!#REF!</definedName>
    <definedName name="GF_zu_HNF_für_GF" localSheetId="11">'Structure SUBS AK'!#REF!</definedName>
    <definedName name="GF_zu_HNF_für_GF">#REF!</definedName>
    <definedName name="Source_01" localSheetId="0">'RBG par SUP'!#REF!</definedName>
    <definedName name="Source_01" localSheetId="1">'Structure CAS'!#REF!</definedName>
    <definedName name="Source_01" localSheetId="5">'Structure CY'!#REF!</definedName>
    <definedName name="Source_01" localSheetId="7">'Structure DET SS PM'!#REF!</definedName>
    <definedName name="Source_01" localSheetId="8">'Structure MM trp'!#REF!</definedName>
    <definedName name="Source_01" localSheetId="6">'Structure PPM'!#REF!</definedName>
    <definedName name="Source_01" localSheetId="3">'Structure SAN'!#REF!</definedName>
    <definedName name="Source_01" localSheetId="2">'Structure SUBS'!#REF!</definedName>
    <definedName name="Source_01" localSheetId="11">'Structure SUBS AK'!#REF!</definedName>
    <definedName name="Source_01">#REF!</definedName>
    <definedName name="Source_02" localSheetId="0">'RBG par SUP'!#REF!</definedName>
    <definedName name="Source_02" localSheetId="1">'Structure CAS'!#REF!</definedName>
    <definedName name="Source_02" localSheetId="5">'Structure CY'!#REF!</definedName>
    <definedName name="Source_02" localSheetId="7">'Structure DET SS PM'!#REF!</definedName>
    <definedName name="Source_02" localSheetId="8">'Structure MM trp'!#REF!</definedName>
    <definedName name="Source_02" localSheetId="6">'Structure PPM'!#REF!</definedName>
    <definedName name="Source_02" localSheetId="3">'Structure SAN'!#REF!</definedName>
    <definedName name="Source_02" localSheetId="2">'Structure SUBS'!#REF!</definedName>
    <definedName name="Source_02" localSheetId="11">'Structure SUBS AK'!#REF!</definedName>
    <definedName name="Source_02">#REF!</definedName>
    <definedName name="Source_1.1.1" localSheetId="0">'RBG par SUP'!#REF!</definedName>
    <definedName name="Source_1.1.1" localSheetId="1">'Structure CAS'!#REF!</definedName>
    <definedName name="Source_1.1.1" localSheetId="5">'Structure CY'!#REF!</definedName>
    <definedName name="Source_1.1.1" localSheetId="7">'Structure DET SS PM'!#REF!</definedName>
    <definedName name="Source_1.1.1" localSheetId="8">'Structure MM trp'!#REF!</definedName>
    <definedName name="Source_1.1.1" localSheetId="6">'Structure PPM'!#REF!</definedName>
    <definedName name="Source_1.1.1" localSheetId="3">'Structure SAN'!#REF!</definedName>
    <definedName name="Source_1.1.1" localSheetId="2">'Structure SUBS'!#REF!</definedName>
    <definedName name="Source_1.1.1" localSheetId="11">'Structure SUBS AK'!#REF!</definedName>
    <definedName name="Source_1.1.1">#REF!</definedName>
    <definedName name="Source_1.1.10" localSheetId="0">'RBG par SUP'!#REF!</definedName>
    <definedName name="Source_1.1.10" localSheetId="1">'Structure CAS'!#REF!</definedName>
    <definedName name="Source_1.1.10" localSheetId="5">'Structure CY'!#REF!</definedName>
    <definedName name="Source_1.1.10" localSheetId="7">'Structure DET SS PM'!#REF!</definedName>
    <definedName name="Source_1.1.10" localSheetId="8">'Structure MM trp'!#REF!</definedName>
    <definedName name="Source_1.1.10" localSheetId="6">'Structure PPM'!#REF!</definedName>
    <definedName name="Source_1.1.10" localSheetId="3">'Structure SAN'!#REF!</definedName>
    <definedName name="Source_1.1.10" localSheetId="2">'Structure SUBS'!#REF!</definedName>
    <definedName name="Source_1.1.10" localSheetId="11">'Structure SUBS AK'!#REF!</definedName>
    <definedName name="Source_1.1.10">#REF!</definedName>
    <definedName name="Source_1.1.2" localSheetId="0">'RBG par SUP'!#REF!</definedName>
    <definedName name="Source_1.1.2" localSheetId="1">'Structure CAS'!#REF!</definedName>
    <definedName name="Source_1.1.2" localSheetId="5">'Structure CY'!#REF!</definedName>
    <definedName name="Source_1.1.2" localSheetId="7">'Structure DET SS PM'!#REF!</definedName>
    <definedName name="Source_1.1.2" localSheetId="8">'Structure MM trp'!#REF!</definedName>
    <definedName name="Source_1.1.2" localSheetId="6">'Structure PPM'!#REF!</definedName>
    <definedName name="Source_1.1.2" localSheetId="3">'Structure SAN'!#REF!</definedName>
    <definedName name="Source_1.1.2" localSheetId="2">'Structure SUBS'!#REF!</definedName>
    <definedName name="Source_1.1.2" localSheetId="11">'Structure SUBS AK'!#REF!</definedName>
    <definedName name="Source_1.1.2">#REF!</definedName>
    <definedName name="Source_1.1.3" localSheetId="0">'RBG par SUP'!#REF!</definedName>
    <definedName name="Source_1.1.3" localSheetId="1">'Structure CAS'!#REF!</definedName>
    <definedName name="Source_1.1.3" localSheetId="5">'Structure CY'!#REF!</definedName>
    <definedName name="Source_1.1.3" localSheetId="7">'Structure DET SS PM'!#REF!</definedName>
    <definedName name="Source_1.1.3" localSheetId="8">'Structure MM trp'!#REF!</definedName>
    <definedName name="Source_1.1.3" localSheetId="6">'Structure PPM'!#REF!</definedName>
    <definedName name="Source_1.1.3" localSheetId="3">'Structure SAN'!#REF!</definedName>
    <definedName name="Source_1.1.3" localSheetId="2">'Structure SUBS'!#REF!</definedName>
    <definedName name="Source_1.1.3" localSheetId="11">'Structure SUBS AK'!#REF!</definedName>
    <definedName name="Source_1.1.3">#REF!</definedName>
    <definedName name="Source_1.1.4" localSheetId="0">'RBG par SUP'!#REF!</definedName>
    <definedName name="Source_1.1.4" localSheetId="1">'Structure CAS'!#REF!</definedName>
    <definedName name="Source_1.1.4" localSheetId="5">'Structure CY'!#REF!</definedName>
    <definedName name="Source_1.1.4" localSheetId="7">'Structure DET SS PM'!#REF!</definedName>
    <definedName name="Source_1.1.4" localSheetId="8">'Structure MM trp'!#REF!</definedName>
    <definedName name="Source_1.1.4" localSheetId="6">'Structure PPM'!#REF!</definedName>
    <definedName name="Source_1.1.4" localSheetId="3">'Structure SAN'!#REF!</definedName>
    <definedName name="Source_1.1.4" localSheetId="2">'Structure SUBS'!#REF!</definedName>
    <definedName name="Source_1.1.4" localSheetId="11">'Structure SUBS AK'!#REF!</definedName>
    <definedName name="Source_1.1.4">#REF!</definedName>
    <definedName name="Source_1.1.5" localSheetId="0">'RBG par SUP'!#REF!</definedName>
    <definedName name="Source_1.1.5" localSheetId="1">'Structure CAS'!#REF!</definedName>
    <definedName name="Source_1.1.5" localSheetId="5">'Structure CY'!#REF!</definedName>
    <definedName name="Source_1.1.5" localSheetId="7">'Structure DET SS PM'!#REF!</definedName>
    <definedName name="Source_1.1.5" localSheetId="8">'Structure MM trp'!#REF!</definedName>
    <definedName name="Source_1.1.5" localSheetId="6">'Structure PPM'!#REF!</definedName>
    <definedName name="Source_1.1.5" localSheetId="3">'Structure SAN'!#REF!</definedName>
    <definedName name="Source_1.1.5" localSheetId="2">'Structure SUBS'!#REF!</definedName>
    <definedName name="Source_1.1.5" localSheetId="11">'Structure SUBS AK'!#REF!</definedName>
    <definedName name="Source_1.1.5">#REF!</definedName>
    <definedName name="Source_1.1.6" localSheetId="0">'RBG par SUP'!#REF!</definedName>
    <definedName name="Source_1.1.6" localSheetId="1">'Structure CAS'!#REF!</definedName>
    <definedName name="Source_1.1.6" localSheetId="5">'Structure CY'!#REF!</definedName>
    <definedName name="Source_1.1.6" localSheetId="7">'Structure DET SS PM'!#REF!</definedName>
    <definedName name="Source_1.1.6" localSheetId="8">'Structure MM trp'!#REF!</definedName>
    <definedName name="Source_1.1.6" localSheetId="6">'Structure PPM'!#REF!</definedName>
    <definedName name="Source_1.1.6" localSheetId="3">'Structure SAN'!#REF!</definedName>
    <definedName name="Source_1.1.6" localSheetId="2">'Structure SUBS'!#REF!</definedName>
    <definedName name="Source_1.1.6" localSheetId="11">'Structure SUBS AK'!#REF!</definedName>
    <definedName name="Source_1.1.6">#REF!</definedName>
    <definedName name="Source_1.1.7" localSheetId="0">'RBG par SUP'!#REF!</definedName>
    <definedName name="Source_1.1.7" localSheetId="1">'Structure CAS'!#REF!</definedName>
    <definedName name="Source_1.1.7" localSheetId="5">'Structure CY'!#REF!</definedName>
    <definedName name="Source_1.1.7" localSheetId="7">'Structure DET SS PM'!#REF!</definedName>
    <definedName name="Source_1.1.7" localSheetId="8">'Structure MM trp'!#REF!</definedName>
    <definedName name="Source_1.1.7" localSheetId="6">'Structure PPM'!#REF!</definedName>
    <definedName name="Source_1.1.7" localSheetId="3">'Structure SAN'!#REF!</definedName>
    <definedName name="Source_1.1.7" localSheetId="2">'Structure SUBS'!#REF!</definedName>
    <definedName name="Source_1.1.7" localSheetId="11">'Structure SUBS AK'!#REF!</definedName>
    <definedName name="Source_1.1.7">#REF!</definedName>
    <definedName name="Source_1.1.8" localSheetId="0">'RBG par SUP'!#REF!</definedName>
    <definedName name="Source_1.1.8" localSheetId="1">'Structure CAS'!#REF!</definedName>
    <definedName name="Source_1.1.8" localSheetId="5">'Structure CY'!#REF!</definedName>
    <definedName name="Source_1.1.8" localSheetId="7">'Structure DET SS PM'!#REF!</definedName>
    <definedName name="Source_1.1.8" localSheetId="8">'Structure MM trp'!#REF!</definedName>
    <definedName name="Source_1.1.8" localSheetId="6">'Structure PPM'!#REF!</definedName>
    <definedName name="Source_1.1.8" localSheetId="3">'Structure SAN'!#REF!</definedName>
    <definedName name="Source_1.1.8" localSheetId="2">'Structure SUBS'!#REF!</definedName>
    <definedName name="Source_1.1.8" localSheetId="11">'Structure SUBS AK'!#REF!</definedName>
    <definedName name="Source_1.1.8">#REF!</definedName>
    <definedName name="Source_1.1.9" localSheetId="0">'RBG par SUP'!#REF!</definedName>
    <definedName name="Source_1.1.9" localSheetId="1">'Structure CAS'!#REF!</definedName>
    <definedName name="Source_1.1.9" localSheetId="5">'Structure CY'!#REF!</definedName>
    <definedName name="Source_1.1.9" localSheetId="7">'Structure DET SS PM'!#REF!</definedName>
    <definedName name="Source_1.1.9" localSheetId="8">'Structure MM trp'!#REF!</definedName>
    <definedName name="Source_1.1.9" localSheetId="6">'Structure PPM'!#REF!</definedName>
    <definedName name="Source_1.1.9" localSheetId="3">'Structure SAN'!#REF!</definedName>
    <definedName name="Source_1.1.9" localSheetId="2">'Structure SUBS'!#REF!</definedName>
    <definedName name="Source_1.1.9" localSheetId="11">'Structure SUBS AK'!#REF!</definedName>
    <definedName name="Source_1.1.9">#REF!</definedName>
    <definedName name="Source_1.2.1" localSheetId="0">'RBG par SUP'!#REF!</definedName>
    <definedName name="Source_1.2.1" localSheetId="1">'Structure CAS'!#REF!</definedName>
    <definedName name="Source_1.2.1" localSheetId="5">'Structure CY'!#REF!</definedName>
    <definedName name="Source_1.2.1" localSheetId="7">'Structure DET SS PM'!#REF!</definedName>
    <definedName name="Source_1.2.1" localSheetId="8">'Structure MM trp'!#REF!</definedName>
    <definedName name="Source_1.2.1" localSheetId="6">'Structure PPM'!#REF!</definedName>
    <definedName name="Source_1.2.1" localSheetId="3">'Structure SAN'!#REF!</definedName>
    <definedName name="Source_1.2.1" localSheetId="2">'Structure SUBS'!#REF!</definedName>
    <definedName name="Source_1.2.1" localSheetId="11">'Structure SUBS AK'!#REF!</definedName>
    <definedName name="Source_1.2.1">#REF!</definedName>
    <definedName name="Source_1.6.1" localSheetId="0">'RBG par SUP'!#REF!</definedName>
    <definedName name="Source_1.6.1" localSheetId="1">'Structure CAS'!#REF!</definedName>
    <definedName name="Source_1.6.1" localSheetId="5">'Structure CY'!#REF!</definedName>
    <definedName name="Source_1.6.1" localSheetId="7">'Structure DET SS PM'!#REF!</definedName>
    <definedName name="Source_1.6.1" localSheetId="8">'Structure MM trp'!#REF!</definedName>
    <definedName name="Source_1.6.1" localSheetId="6">'Structure PPM'!#REF!</definedName>
    <definedName name="Source_1.6.1" localSheetId="3">'Structure SAN'!#REF!</definedName>
    <definedName name="Source_1.6.1" localSheetId="2">'Structure SUBS'!#REF!</definedName>
    <definedName name="Source_1.6.1" localSheetId="11">'Structure SUBS AK'!#REF!</definedName>
    <definedName name="Source_1.6.1">#REF!</definedName>
    <definedName name="Source_1.6.2" localSheetId="0">'RBG par SUP'!#REF!</definedName>
    <definedName name="Source_1.6.2" localSheetId="1">'Structure CAS'!#REF!</definedName>
    <definedName name="Source_1.6.2" localSheetId="5">'Structure CY'!#REF!</definedName>
    <definedName name="Source_1.6.2" localSheetId="7">'Structure DET SS PM'!#REF!</definedName>
    <definedName name="Source_1.6.2" localSheetId="8">'Structure MM trp'!#REF!</definedName>
    <definedName name="Source_1.6.2" localSheetId="6">'Structure PPM'!#REF!</definedName>
    <definedName name="Source_1.6.2" localSheetId="3">'Structure SAN'!#REF!</definedName>
    <definedName name="Source_1.6.2" localSheetId="2">'Structure SUBS'!#REF!</definedName>
    <definedName name="Source_1.6.2" localSheetId="11">'Structure SUBS AK'!#REF!</definedName>
    <definedName name="Source_1.6.2">#REF!</definedName>
    <definedName name="Source_10.1.1" localSheetId="0">'RBG par SUP'!#REF!</definedName>
    <definedName name="Source_10.1.1" localSheetId="1">'Structure CAS'!#REF!</definedName>
    <definedName name="Source_10.1.1" localSheetId="5">'Structure CY'!#REF!</definedName>
    <definedName name="Source_10.1.1" localSheetId="7">'Structure DET SS PM'!#REF!</definedName>
    <definedName name="Source_10.1.1" localSheetId="8">'Structure MM trp'!#REF!</definedName>
    <definedName name="Source_10.1.1" localSheetId="6">'Structure PPM'!#REF!</definedName>
    <definedName name="Source_10.1.1" localSheetId="3">'Structure SAN'!#REF!</definedName>
    <definedName name="Source_10.1.1" localSheetId="2">'Structure SUBS'!#REF!</definedName>
    <definedName name="Source_10.1.1" localSheetId="11">'Structure SUBS AK'!#REF!</definedName>
    <definedName name="Source_10.1.1">#REF!</definedName>
    <definedName name="Source_10.1.2" localSheetId="0">'RBG par SUP'!#REF!</definedName>
    <definedName name="Source_10.1.2" localSheetId="1">'Structure CAS'!#REF!</definedName>
    <definedName name="Source_10.1.2" localSheetId="5">'Structure CY'!#REF!</definedName>
    <definedName name="Source_10.1.2" localSheetId="7">'Structure DET SS PM'!#REF!</definedName>
    <definedName name="Source_10.1.2" localSheetId="8">'Structure MM trp'!#REF!</definedName>
    <definedName name="Source_10.1.2" localSheetId="6">'Structure PPM'!#REF!</definedName>
    <definedName name="Source_10.1.2" localSheetId="3">'Structure SAN'!#REF!</definedName>
    <definedName name="Source_10.1.2" localSheetId="2">'Structure SUBS'!#REF!</definedName>
    <definedName name="Source_10.1.2" localSheetId="11">'Structure SUBS AK'!#REF!</definedName>
    <definedName name="Source_10.1.2">#REF!</definedName>
    <definedName name="Source_13.1.1" localSheetId="0">'RBG par SUP'!#REF!</definedName>
    <definedName name="Source_13.1.1" localSheetId="1">'Structure CAS'!#REF!</definedName>
    <definedName name="Source_13.1.1" localSheetId="5">'Structure CY'!#REF!</definedName>
    <definedName name="Source_13.1.1" localSheetId="7">'Structure DET SS PM'!#REF!</definedName>
    <definedName name="Source_13.1.1" localSheetId="8">'Structure MM trp'!#REF!</definedName>
    <definedName name="Source_13.1.1" localSheetId="6">'Structure PPM'!#REF!</definedName>
    <definedName name="Source_13.1.1" localSheetId="3">'Structure SAN'!#REF!</definedName>
    <definedName name="Source_13.1.1" localSheetId="2">'Structure SUBS'!#REF!</definedName>
    <definedName name="Source_13.1.1" localSheetId="11">'Structure SUBS AK'!#REF!</definedName>
    <definedName name="Source_13.1.1">#REF!</definedName>
    <definedName name="Source_13.1.2" localSheetId="0">'RBG par SUP'!#REF!</definedName>
    <definedName name="Source_13.1.2" localSheetId="1">'Structure CAS'!#REF!</definedName>
    <definedName name="Source_13.1.2" localSheetId="5">'Structure CY'!#REF!</definedName>
    <definedName name="Source_13.1.2" localSheetId="7">'Structure DET SS PM'!#REF!</definedName>
    <definedName name="Source_13.1.2" localSheetId="8">'Structure MM trp'!#REF!</definedName>
    <definedName name="Source_13.1.2" localSheetId="6">'Structure PPM'!#REF!</definedName>
    <definedName name="Source_13.1.2" localSheetId="3">'Structure SAN'!#REF!</definedName>
    <definedName name="Source_13.1.2" localSheetId="2">'Structure SUBS'!#REF!</definedName>
    <definedName name="Source_13.1.2" localSheetId="11">'Structure SUBS AK'!#REF!</definedName>
    <definedName name="Source_13.1.2">#REF!</definedName>
    <definedName name="Source_2.1" localSheetId="0">'RBG par SUP'!#REF!</definedName>
    <definedName name="Source_2.1" localSheetId="1">'Structure CAS'!#REF!</definedName>
    <definedName name="Source_2.1" localSheetId="5">'Structure CY'!#REF!</definedName>
    <definedName name="Source_2.1" localSheetId="7">'Structure DET SS PM'!#REF!</definedName>
    <definedName name="Source_2.1" localSheetId="8">'Structure MM trp'!#REF!</definedName>
    <definedName name="Source_2.1" localSheetId="6">'Structure PPM'!#REF!</definedName>
    <definedName name="Source_2.1" localSheetId="3">'Structure SAN'!#REF!</definedName>
    <definedName name="Source_2.1" localSheetId="2">'Structure SUBS'!#REF!</definedName>
    <definedName name="Source_2.1" localSheetId="11">'Structure SUBS AK'!#REF!</definedName>
    <definedName name="Source_2.1">#REF!</definedName>
    <definedName name="Source_2.1.1.1" localSheetId="0">'RBG par SUP'!#REF!</definedName>
    <definedName name="Source_2.1.1.1" localSheetId="1">'Structure CAS'!#REF!</definedName>
    <definedName name="Source_2.1.1.1" localSheetId="5">'Structure CY'!#REF!</definedName>
    <definedName name="Source_2.1.1.1" localSheetId="7">'Structure DET SS PM'!#REF!</definedName>
    <definedName name="Source_2.1.1.1" localSheetId="8">'Structure MM trp'!#REF!</definedName>
    <definedName name="Source_2.1.1.1" localSheetId="6">'Structure PPM'!#REF!</definedName>
    <definedName name="Source_2.1.1.1" localSheetId="3">'Structure SAN'!#REF!</definedName>
    <definedName name="Source_2.1.1.1" localSheetId="2">'Structure SUBS'!#REF!</definedName>
    <definedName name="Source_2.1.1.1" localSheetId="11">'Structure SUBS AK'!#REF!</definedName>
    <definedName name="Source_2.1.1.1">#REF!</definedName>
    <definedName name="Source_2.1.1.2" localSheetId="0">'RBG par SUP'!#REF!</definedName>
    <definedName name="Source_2.1.1.2" localSheetId="1">'Structure CAS'!#REF!</definedName>
    <definedName name="Source_2.1.1.2" localSheetId="5">'Structure CY'!#REF!</definedName>
    <definedName name="Source_2.1.1.2" localSheetId="7">'Structure DET SS PM'!#REF!</definedName>
    <definedName name="Source_2.1.1.2" localSheetId="8">'Structure MM trp'!#REF!</definedName>
    <definedName name="Source_2.1.1.2" localSheetId="6">'Structure PPM'!#REF!</definedName>
    <definedName name="Source_2.1.1.2" localSheetId="3">'Structure SAN'!#REF!</definedName>
    <definedName name="Source_2.1.1.2" localSheetId="2">'Structure SUBS'!#REF!</definedName>
    <definedName name="Source_2.1.1.2" localSheetId="11">'Structure SUBS AK'!#REF!</definedName>
    <definedName name="Source_2.1.1.2">#REF!</definedName>
    <definedName name="Source_2.1.1.3" localSheetId="0">'RBG par SUP'!#REF!</definedName>
    <definedName name="Source_2.1.1.3" localSheetId="1">'Structure CAS'!#REF!</definedName>
    <definedName name="Source_2.1.1.3" localSheetId="5">'Structure CY'!#REF!</definedName>
    <definedName name="Source_2.1.1.3" localSheetId="7">'Structure DET SS PM'!#REF!</definedName>
    <definedName name="Source_2.1.1.3" localSheetId="8">'Structure MM trp'!#REF!</definedName>
    <definedName name="Source_2.1.1.3" localSheetId="6">'Structure PPM'!#REF!</definedName>
    <definedName name="Source_2.1.1.3" localSheetId="3">'Structure SAN'!#REF!</definedName>
    <definedName name="Source_2.1.1.3" localSheetId="2">'Structure SUBS'!#REF!</definedName>
    <definedName name="Source_2.1.1.3" localSheetId="11">'Structure SUBS AK'!#REF!</definedName>
    <definedName name="Source_2.1.1.3">#REF!</definedName>
    <definedName name="Source_2.1.1.5" localSheetId="0">'RBG par SUP'!#REF!</definedName>
    <definedName name="Source_2.1.1.5" localSheetId="1">'Structure CAS'!#REF!</definedName>
    <definedName name="Source_2.1.1.5" localSheetId="5">'Structure CY'!#REF!</definedName>
    <definedName name="Source_2.1.1.5" localSheetId="7">'Structure DET SS PM'!#REF!</definedName>
    <definedName name="Source_2.1.1.5" localSheetId="8">'Structure MM trp'!#REF!</definedName>
    <definedName name="Source_2.1.1.5" localSheetId="6">'Structure PPM'!#REF!</definedName>
    <definedName name="Source_2.1.1.5" localSheetId="3">'Structure SAN'!#REF!</definedName>
    <definedName name="Source_2.1.1.5" localSheetId="2">'Structure SUBS'!#REF!</definedName>
    <definedName name="Source_2.1.1.5" localSheetId="11">'Structure SUBS AK'!#REF!</definedName>
    <definedName name="Source_2.1.1.5">#REF!</definedName>
    <definedName name="Source_2.1.2.1" localSheetId="0">'RBG par SUP'!#REF!</definedName>
    <definedName name="Source_2.1.2.1" localSheetId="1">'Structure CAS'!#REF!</definedName>
    <definedName name="Source_2.1.2.1" localSheetId="5">'Structure CY'!#REF!</definedName>
    <definedName name="Source_2.1.2.1" localSheetId="7">'Structure DET SS PM'!#REF!</definedName>
    <definedName name="Source_2.1.2.1" localSheetId="8">'Structure MM trp'!#REF!</definedName>
    <definedName name="Source_2.1.2.1" localSheetId="6">'Structure PPM'!#REF!</definedName>
    <definedName name="Source_2.1.2.1" localSheetId="3">'Structure SAN'!#REF!</definedName>
    <definedName name="Source_2.1.2.1" localSheetId="2">'Structure SUBS'!#REF!</definedName>
    <definedName name="Source_2.1.2.1" localSheetId="11">'Structure SUBS AK'!#REF!</definedName>
    <definedName name="Source_2.1.2.1">#REF!</definedName>
    <definedName name="Source_2.1.2.3" localSheetId="0">'RBG par SUP'!#REF!</definedName>
    <definedName name="Source_2.1.2.3" localSheetId="1">'Structure CAS'!#REF!</definedName>
    <definedName name="Source_2.1.2.3" localSheetId="5">'Structure CY'!#REF!</definedName>
    <definedName name="Source_2.1.2.3" localSheetId="7">'Structure DET SS PM'!#REF!</definedName>
    <definedName name="Source_2.1.2.3" localSheetId="8">'Structure MM trp'!#REF!</definedName>
    <definedName name="Source_2.1.2.3" localSheetId="6">'Structure PPM'!#REF!</definedName>
    <definedName name="Source_2.1.2.3" localSheetId="3">'Structure SAN'!#REF!</definedName>
    <definedName name="Source_2.1.2.3" localSheetId="2">'Structure SUBS'!#REF!</definedName>
    <definedName name="Source_2.1.2.3" localSheetId="11">'Structure SUBS AK'!#REF!</definedName>
    <definedName name="Source_2.1.2.3">#REF!</definedName>
    <definedName name="Source_2.1.3.1" localSheetId="0">'RBG par SUP'!#REF!</definedName>
    <definedName name="Source_2.1.3.1" localSheetId="1">'Structure CAS'!#REF!</definedName>
    <definedName name="Source_2.1.3.1" localSheetId="5">'Structure CY'!#REF!</definedName>
    <definedName name="Source_2.1.3.1" localSheetId="7">'Structure DET SS PM'!#REF!</definedName>
    <definedName name="Source_2.1.3.1" localSheetId="8">'Structure MM trp'!#REF!</definedName>
    <definedName name="Source_2.1.3.1" localSheetId="6">'Structure PPM'!#REF!</definedName>
    <definedName name="Source_2.1.3.1" localSheetId="3">'Structure SAN'!#REF!</definedName>
    <definedName name="Source_2.1.3.1" localSheetId="2">'Structure SUBS'!#REF!</definedName>
    <definedName name="Source_2.1.3.1" localSheetId="11">'Structure SUBS AK'!#REF!</definedName>
    <definedName name="Source_2.1.3.1">#REF!</definedName>
    <definedName name="Source_2.1.3.2" localSheetId="0">'RBG par SUP'!#REF!</definedName>
    <definedName name="Source_2.1.3.2" localSheetId="1">'Structure CAS'!#REF!</definedName>
    <definedName name="Source_2.1.3.2" localSheetId="5">'Structure CY'!#REF!</definedName>
    <definedName name="Source_2.1.3.2" localSheetId="7">'Structure DET SS PM'!#REF!</definedName>
    <definedName name="Source_2.1.3.2" localSheetId="8">'Structure MM trp'!#REF!</definedName>
    <definedName name="Source_2.1.3.2" localSheetId="6">'Structure PPM'!#REF!</definedName>
    <definedName name="Source_2.1.3.2" localSheetId="3">'Structure SAN'!#REF!</definedName>
    <definedName name="Source_2.1.3.2" localSheetId="2">'Structure SUBS'!#REF!</definedName>
    <definedName name="Source_2.1.3.2" localSheetId="11">'Structure SUBS AK'!#REF!</definedName>
    <definedName name="Source_2.1.3.2">#REF!</definedName>
    <definedName name="Source_2.1.3.3" localSheetId="0">'RBG par SUP'!#REF!</definedName>
    <definedName name="Source_2.1.3.3" localSheetId="1">'Structure CAS'!#REF!</definedName>
    <definedName name="Source_2.1.3.3" localSheetId="5">'Structure CY'!#REF!</definedName>
    <definedName name="Source_2.1.3.3" localSheetId="7">'Structure DET SS PM'!#REF!</definedName>
    <definedName name="Source_2.1.3.3" localSheetId="8">'Structure MM trp'!#REF!</definedName>
    <definedName name="Source_2.1.3.3" localSheetId="6">'Structure PPM'!#REF!</definedName>
    <definedName name="Source_2.1.3.3" localSheetId="3">'Structure SAN'!#REF!</definedName>
    <definedName name="Source_2.1.3.3" localSheetId="2">'Structure SUBS'!#REF!</definedName>
    <definedName name="Source_2.1.3.3" localSheetId="11">'Structure SUBS AK'!#REF!</definedName>
    <definedName name="Source_2.1.3.3">#REF!</definedName>
    <definedName name="Source_2.2" localSheetId="0">'RBG par SUP'!#REF!</definedName>
    <definedName name="Source_2.2" localSheetId="1">'Structure CAS'!#REF!</definedName>
    <definedName name="Source_2.2" localSheetId="5">'Structure CY'!#REF!</definedName>
    <definedName name="Source_2.2" localSheetId="7">'Structure DET SS PM'!#REF!</definedName>
    <definedName name="Source_2.2" localSheetId="8">'Structure MM trp'!#REF!</definedName>
    <definedName name="Source_2.2" localSheetId="6">'Structure PPM'!#REF!</definedName>
    <definedName name="Source_2.2" localSheetId="3">'Structure SAN'!#REF!</definedName>
    <definedName name="Source_2.2" localSheetId="2">'Structure SUBS'!#REF!</definedName>
    <definedName name="Source_2.2" localSheetId="11">'Structure SUBS AK'!#REF!</definedName>
    <definedName name="Source_2.2">#REF!</definedName>
    <definedName name="Source_2.2.1" localSheetId="0">'RBG par SUP'!#REF!</definedName>
    <definedName name="Source_2.2.1" localSheetId="1">'Structure CAS'!#REF!</definedName>
    <definedName name="Source_2.2.1" localSheetId="5">'Structure CY'!#REF!</definedName>
    <definedName name="Source_2.2.1" localSheetId="7">'Structure DET SS PM'!#REF!</definedName>
    <definedName name="Source_2.2.1" localSheetId="8">'Structure MM trp'!#REF!</definedName>
    <definedName name="Source_2.2.1" localSheetId="6">'Structure PPM'!#REF!</definedName>
    <definedName name="Source_2.2.1" localSheetId="3">'Structure SAN'!#REF!</definedName>
    <definedName name="Source_2.2.1" localSheetId="2">'Structure SUBS'!#REF!</definedName>
    <definedName name="Source_2.2.1" localSheetId="11">'Structure SUBS AK'!#REF!</definedName>
    <definedName name="Source_2.2.1">#REF!</definedName>
    <definedName name="Source_2.2.2" localSheetId="0">'RBG par SUP'!#REF!</definedName>
    <definedName name="Source_2.2.2" localSheetId="1">'Structure CAS'!#REF!</definedName>
    <definedName name="Source_2.2.2" localSheetId="5">'Structure CY'!#REF!</definedName>
    <definedName name="Source_2.2.2" localSheetId="7">'Structure DET SS PM'!#REF!</definedName>
    <definedName name="Source_2.2.2" localSheetId="8">'Structure MM trp'!#REF!</definedName>
    <definedName name="Source_2.2.2" localSheetId="6">'Structure PPM'!#REF!</definedName>
    <definedName name="Source_2.2.2" localSheetId="3">'Structure SAN'!#REF!</definedName>
    <definedName name="Source_2.2.2" localSheetId="2">'Structure SUBS'!#REF!</definedName>
    <definedName name="Source_2.2.2" localSheetId="11">'Structure SUBS AK'!#REF!</definedName>
    <definedName name="Source_2.2.2">#REF!</definedName>
    <definedName name="Source_2.2.3" localSheetId="0">'RBG par SUP'!#REF!</definedName>
    <definedName name="Source_2.2.3" localSheetId="1">'Structure CAS'!#REF!</definedName>
    <definedName name="Source_2.2.3" localSheetId="5">'Structure CY'!#REF!</definedName>
    <definedName name="Source_2.2.3" localSheetId="7">'Structure DET SS PM'!#REF!</definedName>
    <definedName name="Source_2.2.3" localSheetId="8">'Structure MM trp'!#REF!</definedName>
    <definedName name="Source_2.2.3" localSheetId="6">'Structure PPM'!#REF!</definedName>
    <definedName name="Source_2.2.3" localSheetId="3">'Structure SAN'!#REF!</definedName>
    <definedName name="Source_2.2.3" localSheetId="2">'Structure SUBS'!#REF!</definedName>
    <definedName name="Source_2.2.3" localSheetId="11">'Structure SUBS AK'!#REF!</definedName>
    <definedName name="Source_2.2.3">#REF!</definedName>
    <definedName name="Source_2.3.1" localSheetId="0">'RBG par SUP'!#REF!</definedName>
    <definedName name="Source_2.3.1" localSheetId="1">'Structure CAS'!#REF!</definedName>
    <definedName name="Source_2.3.1" localSheetId="5">'Structure CY'!#REF!</definedName>
    <definedName name="Source_2.3.1" localSheetId="7">'Structure DET SS PM'!#REF!</definedName>
    <definedName name="Source_2.3.1" localSheetId="8">'Structure MM trp'!#REF!</definedName>
    <definedName name="Source_2.3.1" localSheetId="6">'Structure PPM'!#REF!</definedName>
    <definedName name="Source_2.3.1" localSheetId="3">'Structure SAN'!#REF!</definedName>
    <definedName name="Source_2.3.1" localSheetId="2">'Structure SUBS'!#REF!</definedName>
    <definedName name="Source_2.3.1" localSheetId="11">'Structure SUBS AK'!#REF!</definedName>
    <definedName name="Source_2.3.1">#REF!</definedName>
    <definedName name="Source_2.3.2" localSheetId="0">'RBG par SUP'!#REF!</definedName>
    <definedName name="Source_2.3.2" localSheetId="1">'Structure CAS'!#REF!</definedName>
    <definedName name="Source_2.3.2" localSheetId="5">'Structure CY'!#REF!</definedName>
    <definedName name="Source_2.3.2" localSheetId="7">'Structure DET SS PM'!#REF!</definedName>
    <definedName name="Source_2.3.2" localSheetId="8">'Structure MM trp'!#REF!</definedName>
    <definedName name="Source_2.3.2" localSheetId="6">'Structure PPM'!#REF!</definedName>
    <definedName name="Source_2.3.2" localSheetId="3">'Structure SAN'!#REF!</definedName>
    <definedName name="Source_2.3.2" localSheetId="2">'Structure SUBS'!#REF!</definedName>
    <definedName name="Source_2.3.2" localSheetId="11">'Structure SUBS AK'!#REF!</definedName>
    <definedName name="Source_2.3.2">#REF!</definedName>
    <definedName name="Source_2.7.1" localSheetId="0">'RBG par SUP'!#REF!</definedName>
    <definedName name="Source_2.7.1" localSheetId="1">'Structure CAS'!#REF!</definedName>
    <definedName name="Source_2.7.1" localSheetId="5">'Structure CY'!#REF!</definedName>
    <definedName name="Source_2.7.1" localSheetId="7">'Structure DET SS PM'!#REF!</definedName>
    <definedName name="Source_2.7.1" localSheetId="8">'Structure MM trp'!#REF!</definedName>
    <definedName name="Source_2.7.1" localSheetId="6">'Structure PPM'!#REF!</definedName>
    <definedName name="Source_2.7.1" localSheetId="3">'Structure SAN'!#REF!</definedName>
    <definedName name="Source_2.7.1" localSheetId="2">'Structure SUBS'!#REF!</definedName>
    <definedName name="Source_2.7.1" localSheetId="11">'Structure SUBS AK'!#REF!</definedName>
    <definedName name="Source_2.7.1">#REF!</definedName>
    <definedName name="Source_2.7.2" localSheetId="0">'RBG par SUP'!#REF!</definedName>
    <definedName name="Source_2.7.2" localSheetId="1">'Structure CAS'!#REF!</definedName>
    <definedName name="Source_2.7.2" localSheetId="5">'Structure CY'!#REF!</definedName>
    <definedName name="Source_2.7.2" localSheetId="7">'Structure DET SS PM'!#REF!</definedName>
    <definedName name="Source_2.7.2" localSheetId="8">'Structure MM trp'!#REF!</definedName>
    <definedName name="Source_2.7.2" localSheetId="6">'Structure PPM'!#REF!</definedName>
    <definedName name="Source_2.7.2" localSheetId="3">'Structure SAN'!#REF!</definedName>
    <definedName name="Source_2.7.2" localSheetId="2">'Structure SUBS'!#REF!</definedName>
    <definedName name="Source_2.7.2" localSheetId="11">'Structure SUBS AK'!#REF!</definedName>
    <definedName name="Source_2.7.2">#REF!</definedName>
    <definedName name="Source_2.7.3" localSheetId="0">'RBG par SUP'!#REF!</definedName>
    <definedName name="Source_2.7.3" localSheetId="1">'Structure CAS'!#REF!</definedName>
    <definedName name="Source_2.7.3" localSheetId="5">'Structure CY'!#REF!</definedName>
    <definedName name="Source_2.7.3" localSheetId="7">'Structure DET SS PM'!#REF!</definedName>
    <definedName name="Source_2.7.3" localSheetId="8">'Structure MM trp'!#REF!</definedName>
    <definedName name="Source_2.7.3" localSheetId="6">'Structure PPM'!#REF!</definedName>
    <definedName name="Source_2.7.3" localSheetId="3">'Structure SAN'!#REF!</definedName>
    <definedName name="Source_2.7.3" localSheetId="2">'Structure SUBS'!#REF!</definedName>
    <definedName name="Source_2.7.3" localSheetId="11">'Structure SUBS AK'!#REF!</definedName>
    <definedName name="Source_2.7.3">#REF!</definedName>
    <definedName name="Source_2.7.4" localSheetId="0">'RBG par SUP'!#REF!</definedName>
    <definedName name="Source_2.7.4" localSheetId="1">'Structure CAS'!#REF!</definedName>
    <definedName name="Source_2.7.4" localSheetId="5">'Structure CY'!#REF!</definedName>
    <definedName name="Source_2.7.4" localSheetId="7">'Structure DET SS PM'!#REF!</definedName>
    <definedName name="Source_2.7.4" localSheetId="8">'Structure MM trp'!#REF!</definedName>
    <definedName name="Source_2.7.4" localSheetId="6">'Structure PPM'!#REF!</definedName>
    <definedName name="Source_2.7.4" localSheetId="3">'Structure SAN'!#REF!</definedName>
    <definedName name="Source_2.7.4" localSheetId="2">'Structure SUBS'!#REF!</definedName>
    <definedName name="Source_2.7.4" localSheetId="11">'Structure SUBS AK'!#REF!</definedName>
    <definedName name="Source_2.7.4">#REF!</definedName>
    <definedName name="Source_4.1.7" localSheetId="0">'RBG par SUP'!#REF!</definedName>
    <definedName name="Source_4.1.7" localSheetId="1">'Structure CAS'!#REF!</definedName>
    <definedName name="Source_4.1.7" localSheetId="5">'Structure CY'!#REF!</definedName>
    <definedName name="Source_4.1.7" localSheetId="7">'Structure DET SS PM'!#REF!</definedName>
    <definedName name="Source_4.1.7" localSheetId="8">'Structure MM trp'!#REF!</definedName>
    <definedName name="Source_4.1.7" localSheetId="6">'Structure PPM'!#REF!</definedName>
    <definedName name="Source_4.1.7" localSheetId="3">'Structure SAN'!#REF!</definedName>
    <definedName name="Source_4.1.7" localSheetId="2">'Structure SUBS'!#REF!</definedName>
    <definedName name="Source_4.1.7" localSheetId="11">'Structure SUBS AK'!#REF!</definedName>
    <definedName name="Source_4.1.7">#REF!</definedName>
    <definedName name="Source_4.1.8" localSheetId="0">'RBG par SUP'!#REF!</definedName>
    <definedName name="Source_4.1.8" localSheetId="1">'Structure CAS'!#REF!</definedName>
    <definedName name="Source_4.1.8" localSheetId="5">'Structure CY'!#REF!</definedName>
    <definedName name="Source_4.1.8" localSheetId="7">'Structure DET SS PM'!#REF!</definedName>
    <definedName name="Source_4.1.8" localSheetId="8">'Structure MM trp'!#REF!</definedName>
    <definedName name="Source_4.1.8" localSheetId="6">'Structure PPM'!#REF!</definedName>
    <definedName name="Source_4.1.8" localSheetId="3">'Structure SAN'!#REF!</definedName>
    <definedName name="Source_4.1.8" localSheetId="2">'Structure SUBS'!#REF!</definedName>
    <definedName name="Source_4.1.8" localSheetId="11">'Structure SUBS AK'!#REF!</definedName>
    <definedName name="Source_4.1.8">#REF!</definedName>
    <definedName name="Source_4.3.1.1" localSheetId="0">'RBG par SUP'!#REF!</definedName>
    <definedName name="Source_4.3.1.1" localSheetId="1">'Structure CAS'!#REF!</definedName>
    <definedName name="Source_4.3.1.1" localSheetId="5">'Structure CY'!#REF!</definedName>
    <definedName name="Source_4.3.1.1" localSheetId="7">'Structure DET SS PM'!#REF!</definedName>
    <definedName name="Source_4.3.1.1" localSheetId="8">'Structure MM trp'!#REF!</definedName>
    <definedName name="Source_4.3.1.1" localSheetId="6">'Structure PPM'!#REF!</definedName>
    <definedName name="Source_4.3.1.1" localSheetId="3">'Structure SAN'!#REF!</definedName>
    <definedName name="Source_4.3.1.1" localSheetId="2">'Structure SUBS'!#REF!</definedName>
    <definedName name="Source_4.3.1.1" localSheetId="11">'Structure SUBS AK'!#REF!</definedName>
    <definedName name="Source_4.3.1.1">#REF!</definedName>
    <definedName name="Source_4.3.1.2" localSheetId="0">'RBG par SUP'!#REF!</definedName>
    <definedName name="Source_4.3.1.2" localSheetId="1">'Structure CAS'!#REF!</definedName>
    <definedName name="Source_4.3.1.2" localSheetId="5">'Structure CY'!#REF!</definedName>
    <definedName name="Source_4.3.1.2" localSheetId="7">'Structure DET SS PM'!#REF!</definedName>
    <definedName name="Source_4.3.1.2" localSheetId="8">'Structure MM trp'!#REF!</definedName>
    <definedName name="Source_4.3.1.2" localSheetId="6">'Structure PPM'!#REF!</definedName>
    <definedName name="Source_4.3.1.2" localSheetId="3">'Structure SAN'!#REF!</definedName>
    <definedName name="Source_4.3.1.2" localSheetId="2">'Structure SUBS'!#REF!</definedName>
    <definedName name="Source_4.3.1.2" localSheetId="11">'Structure SUBS AK'!#REF!</definedName>
    <definedName name="Source_4.3.1.2">#REF!</definedName>
    <definedName name="Source_4.4.1.1" localSheetId="0">'RBG par SUP'!#REF!</definedName>
    <definedName name="Source_4.4.1.1" localSheetId="1">'Structure CAS'!#REF!</definedName>
    <definedName name="Source_4.4.1.1" localSheetId="5">'Structure CY'!#REF!</definedName>
    <definedName name="Source_4.4.1.1" localSheetId="7">'Structure DET SS PM'!#REF!</definedName>
    <definedName name="Source_4.4.1.1" localSheetId="8">'Structure MM trp'!#REF!</definedName>
    <definedName name="Source_4.4.1.1" localSheetId="6">'Structure PPM'!#REF!</definedName>
    <definedName name="Source_4.4.1.1" localSheetId="3">'Structure SAN'!#REF!</definedName>
    <definedName name="Source_4.4.1.1" localSheetId="2">'Structure SUBS'!#REF!</definedName>
    <definedName name="Source_4.4.1.1" localSheetId="11">'Structure SUBS AK'!#REF!</definedName>
    <definedName name="Source_4.4.1.1">#REF!</definedName>
    <definedName name="Source_4.4.1.2" localSheetId="0">'RBG par SUP'!#REF!</definedName>
    <definedName name="Source_4.4.1.2" localSheetId="1">'Structure CAS'!#REF!</definedName>
    <definedName name="Source_4.4.1.2" localSheetId="5">'Structure CY'!#REF!</definedName>
    <definedName name="Source_4.4.1.2" localSheetId="7">'Structure DET SS PM'!#REF!</definedName>
    <definedName name="Source_4.4.1.2" localSheetId="8">'Structure MM trp'!#REF!</definedName>
    <definedName name="Source_4.4.1.2" localSheetId="6">'Structure PPM'!#REF!</definedName>
    <definedName name="Source_4.4.1.2" localSheetId="3">'Structure SAN'!#REF!</definedName>
    <definedName name="Source_4.4.1.2" localSheetId="2">'Structure SUBS'!#REF!</definedName>
    <definedName name="Source_4.4.1.2" localSheetId="11">'Structure SUBS AK'!#REF!</definedName>
    <definedName name="Source_4.4.1.2">#REF!</definedName>
    <definedName name="Source_5.1.1" localSheetId="0">'RBG par SUP'!#REF!</definedName>
    <definedName name="Source_5.1.1" localSheetId="1">'Structure CAS'!#REF!</definedName>
    <definedName name="Source_5.1.1" localSheetId="5">'Structure CY'!#REF!</definedName>
    <definedName name="Source_5.1.1" localSheetId="7">'Structure DET SS PM'!#REF!</definedName>
    <definedName name="Source_5.1.1" localSheetId="8">'Structure MM trp'!#REF!</definedName>
    <definedName name="Source_5.1.1" localSheetId="6">'Structure PPM'!#REF!</definedName>
    <definedName name="Source_5.1.1" localSheetId="3">'Structure SAN'!#REF!</definedName>
    <definedName name="Source_5.1.1" localSheetId="2">'Structure SUBS'!#REF!</definedName>
    <definedName name="Source_5.1.1" localSheetId="11">'Structure SUBS AK'!#REF!</definedName>
    <definedName name="Source_5.1.1">#REF!</definedName>
    <definedName name="Source_5.2.1" localSheetId="0">'RBG par SUP'!#REF!</definedName>
    <definedName name="Source_5.2.1" localSheetId="1">'Structure CAS'!#REF!</definedName>
    <definedName name="Source_5.2.1" localSheetId="5">'Structure CY'!#REF!</definedName>
    <definedName name="Source_5.2.1" localSheetId="7">'Structure DET SS PM'!#REF!</definedName>
    <definedName name="Source_5.2.1" localSheetId="8">'Structure MM trp'!#REF!</definedName>
    <definedName name="Source_5.2.1" localSheetId="6">'Structure PPM'!#REF!</definedName>
    <definedName name="Source_5.2.1" localSheetId="3">'Structure SAN'!#REF!</definedName>
    <definedName name="Source_5.2.1" localSheetId="2">'Structure SUBS'!#REF!</definedName>
    <definedName name="Source_5.2.1" localSheetId="11">'Structure SUBS AK'!#REF!</definedName>
    <definedName name="Source_5.2.1">#REF!</definedName>
    <definedName name="Source_5.2.3" localSheetId="0">'RBG par SUP'!#REF!</definedName>
    <definedName name="Source_5.2.3" localSheetId="1">'Structure CAS'!#REF!</definedName>
    <definedName name="Source_5.2.3" localSheetId="5">'Structure CY'!#REF!</definedName>
    <definedName name="Source_5.2.3" localSheetId="7">'Structure DET SS PM'!#REF!</definedName>
    <definedName name="Source_5.2.3" localSheetId="8">'Structure MM trp'!#REF!</definedName>
    <definedName name="Source_5.2.3" localSheetId="6">'Structure PPM'!#REF!</definedName>
    <definedName name="Source_5.2.3" localSheetId="3">'Structure SAN'!#REF!</definedName>
    <definedName name="Source_5.2.3" localSheetId="2">'Structure SUBS'!#REF!</definedName>
    <definedName name="Source_5.2.3" localSheetId="11">'Structure SUBS AK'!#REF!</definedName>
    <definedName name="Source_5.2.3">#REF!</definedName>
    <definedName name="Source_5.3.4" localSheetId="0">'RBG par SUP'!#REF!</definedName>
    <definedName name="Source_5.3.4" localSheetId="1">'Structure CAS'!#REF!</definedName>
    <definedName name="Source_5.3.4" localSheetId="5">'Structure CY'!#REF!</definedName>
    <definedName name="Source_5.3.4" localSheetId="7">'Structure DET SS PM'!#REF!</definedName>
    <definedName name="Source_5.3.4" localSheetId="8">'Structure MM trp'!#REF!</definedName>
    <definedName name="Source_5.3.4" localSheetId="6">'Structure PPM'!#REF!</definedName>
    <definedName name="Source_5.3.4" localSheetId="3">'Structure SAN'!#REF!</definedName>
    <definedName name="Source_5.3.4" localSheetId="2">'Structure SUBS'!#REF!</definedName>
    <definedName name="Source_5.3.4" localSheetId="11">'Structure SUBS AK'!#REF!</definedName>
    <definedName name="Source_5.3.4">#REF!</definedName>
    <definedName name="Source_5.5.1.1" localSheetId="0">'RBG par SUP'!#REF!</definedName>
    <definedName name="Source_5.5.1.1" localSheetId="1">'Structure CAS'!#REF!</definedName>
    <definedName name="Source_5.5.1.1" localSheetId="5">'Structure CY'!#REF!</definedName>
    <definedName name="Source_5.5.1.1" localSheetId="7">'Structure DET SS PM'!#REF!</definedName>
    <definedName name="Source_5.5.1.1" localSheetId="8">'Structure MM trp'!#REF!</definedName>
    <definedName name="Source_5.5.1.1" localSheetId="6">'Structure PPM'!#REF!</definedName>
    <definedName name="Source_5.5.1.1" localSheetId="3">'Structure SAN'!#REF!</definedName>
    <definedName name="Source_5.5.1.1" localSheetId="2">'Structure SUBS'!#REF!</definedName>
    <definedName name="Source_5.5.1.1" localSheetId="11">'Structure SUBS AK'!#REF!</definedName>
    <definedName name="Source_5.5.1.1">#REF!</definedName>
    <definedName name="Source_6.1" localSheetId="0">'RBG par SUP'!#REF!</definedName>
    <definedName name="Source_6.1" localSheetId="1">'Structure CAS'!#REF!</definedName>
    <definedName name="Source_6.1" localSheetId="5">'Structure CY'!#REF!</definedName>
    <definedName name="Source_6.1" localSheetId="7">'Structure DET SS PM'!#REF!</definedName>
    <definedName name="Source_6.1" localSheetId="8">'Structure MM trp'!#REF!</definedName>
    <definedName name="Source_6.1" localSheetId="6">'Structure PPM'!#REF!</definedName>
    <definedName name="Source_6.1" localSheetId="3">'Structure SAN'!#REF!</definedName>
    <definedName name="Source_6.1" localSheetId="2">'Structure SUBS'!#REF!</definedName>
    <definedName name="Source_6.1" localSheetId="11">'Structure SUBS AK'!#REF!</definedName>
    <definedName name="Source_6.1">#REF!</definedName>
    <definedName name="Source_6.1.10.1" localSheetId="0">'RBG par SUP'!#REF!</definedName>
    <definedName name="Source_6.1.10.1" localSheetId="1">'Structure CAS'!#REF!</definedName>
    <definedName name="Source_6.1.10.1" localSheetId="5">'Structure CY'!#REF!</definedName>
    <definedName name="Source_6.1.10.1" localSheetId="7">'Structure DET SS PM'!#REF!</definedName>
    <definedName name="Source_6.1.10.1" localSheetId="8">'Structure MM trp'!#REF!</definedName>
    <definedName name="Source_6.1.10.1" localSheetId="6">'Structure PPM'!#REF!</definedName>
    <definedName name="Source_6.1.10.1" localSheetId="3">'Structure SAN'!#REF!</definedName>
    <definedName name="Source_6.1.10.1" localSheetId="2">'Structure SUBS'!#REF!</definedName>
    <definedName name="Source_6.1.10.1" localSheetId="11">'Structure SUBS AK'!#REF!</definedName>
    <definedName name="Source_6.1.10.1">#REF!</definedName>
    <definedName name="Source_6.1.10.2" localSheetId="0">'RBG par SUP'!#REF!</definedName>
    <definedName name="Source_6.1.10.2" localSheetId="1">'Structure CAS'!#REF!</definedName>
    <definedName name="Source_6.1.10.2" localSheetId="5">'Structure CY'!#REF!</definedName>
    <definedName name="Source_6.1.10.2" localSheetId="7">'Structure DET SS PM'!#REF!</definedName>
    <definedName name="Source_6.1.10.2" localSheetId="8">'Structure MM trp'!#REF!</definedName>
    <definedName name="Source_6.1.10.2" localSheetId="6">'Structure PPM'!#REF!</definedName>
    <definedName name="Source_6.1.10.2" localSheetId="3">'Structure SAN'!#REF!</definedName>
    <definedName name="Source_6.1.10.2" localSheetId="2">'Structure SUBS'!#REF!</definedName>
    <definedName name="Source_6.1.10.2" localSheetId="11">'Structure SUBS AK'!#REF!</definedName>
    <definedName name="Source_6.1.10.2">#REF!</definedName>
    <definedName name="Source_6.1.10.3" localSheetId="0">'RBG par SUP'!#REF!</definedName>
    <definedName name="Source_6.1.10.3" localSheetId="1">'Structure CAS'!#REF!</definedName>
    <definedName name="Source_6.1.10.3" localSheetId="5">'Structure CY'!#REF!</definedName>
    <definedName name="Source_6.1.10.3" localSheetId="7">'Structure DET SS PM'!#REF!</definedName>
    <definedName name="Source_6.1.10.3" localSheetId="8">'Structure MM trp'!#REF!</definedName>
    <definedName name="Source_6.1.10.3" localSheetId="6">'Structure PPM'!#REF!</definedName>
    <definedName name="Source_6.1.10.3" localSheetId="3">'Structure SAN'!#REF!</definedName>
    <definedName name="Source_6.1.10.3" localSheetId="2">'Structure SUBS'!#REF!</definedName>
    <definedName name="Source_6.1.10.3" localSheetId="11">'Structure SUBS AK'!#REF!</definedName>
    <definedName name="Source_6.1.10.3">#REF!</definedName>
    <definedName name="Source_6.1.10.4" localSheetId="0">'RBG par SUP'!#REF!</definedName>
    <definedName name="Source_6.1.10.4" localSheetId="1">'Structure CAS'!#REF!</definedName>
    <definedName name="Source_6.1.10.4" localSheetId="5">'Structure CY'!#REF!</definedName>
    <definedName name="Source_6.1.10.4" localSheetId="7">'Structure DET SS PM'!#REF!</definedName>
    <definedName name="Source_6.1.10.4" localSheetId="8">'Structure MM trp'!#REF!</definedName>
    <definedName name="Source_6.1.10.4" localSheetId="6">'Structure PPM'!#REF!</definedName>
    <definedName name="Source_6.1.10.4" localSheetId="3">'Structure SAN'!#REF!</definedName>
    <definedName name="Source_6.1.10.4" localSheetId="2">'Structure SUBS'!#REF!</definedName>
    <definedName name="Source_6.1.10.4" localSheetId="11">'Structure SUBS AK'!#REF!</definedName>
    <definedName name="Source_6.1.10.4">#REF!</definedName>
    <definedName name="Source_6.1.13.2" localSheetId="0">'RBG par SUP'!#REF!</definedName>
    <definedName name="Source_6.1.13.2" localSheetId="1">'Structure CAS'!#REF!</definedName>
    <definedName name="Source_6.1.13.2" localSheetId="5">'Structure CY'!#REF!</definedName>
    <definedName name="Source_6.1.13.2" localSheetId="7">'Structure DET SS PM'!#REF!</definedName>
    <definedName name="Source_6.1.13.2" localSheetId="8">'Structure MM trp'!#REF!</definedName>
    <definedName name="Source_6.1.13.2" localSheetId="6">'Structure PPM'!#REF!</definedName>
    <definedName name="Source_6.1.13.2" localSheetId="3">'Structure SAN'!#REF!</definedName>
    <definedName name="Source_6.1.13.2" localSheetId="2">'Structure SUBS'!#REF!</definedName>
    <definedName name="Source_6.1.13.2" localSheetId="11">'Structure SUBS AK'!#REF!</definedName>
    <definedName name="Source_6.1.13.2">#REF!</definedName>
    <definedName name="Source_6.1.2.3" localSheetId="0">'RBG par SUP'!#REF!</definedName>
    <definedName name="Source_6.1.2.3" localSheetId="1">'Structure CAS'!#REF!</definedName>
    <definedName name="Source_6.1.2.3" localSheetId="5">'Structure CY'!#REF!</definedName>
    <definedName name="Source_6.1.2.3" localSheetId="7">'Structure DET SS PM'!#REF!</definedName>
    <definedName name="Source_6.1.2.3" localSheetId="8">'Structure MM trp'!#REF!</definedName>
    <definedName name="Source_6.1.2.3" localSheetId="6">'Structure PPM'!#REF!</definedName>
    <definedName name="Source_6.1.2.3" localSheetId="3">'Structure SAN'!#REF!</definedName>
    <definedName name="Source_6.1.2.3" localSheetId="2">'Structure SUBS'!#REF!</definedName>
    <definedName name="Source_6.1.2.3" localSheetId="11">'Structure SUBS AK'!#REF!</definedName>
    <definedName name="Source_6.1.2.3">#REF!</definedName>
    <definedName name="Source_6.1.4.1.4" localSheetId="0">'RBG par SUP'!#REF!</definedName>
    <definedName name="Source_6.1.4.1.4" localSheetId="1">'Structure CAS'!#REF!</definedName>
    <definedName name="Source_6.1.4.1.4" localSheetId="5">'Structure CY'!#REF!</definedName>
    <definedName name="Source_6.1.4.1.4" localSheetId="7">'Structure DET SS PM'!#REF!</definedName>
    <definedName name="Source_6.1.4.1.4" localSheetId="8">'Structure MM trp'!#REF!</definedName>
    <definedName name="Source_6.1.4.1.4" localSheetId="6">'Structure PPM'!#REF!</definedName>
    <definedName name="Source_6.1.4.1.4" localSheetId="3">'Structure SAN'!#REF!</definedName>
    <definedName name="Source_6.1.4.1.4" localSheetId="2">'Structure SUBS'!#REF!</definedName>
    <definedName name="Source_6.1.4.1.4" localSheetId="11">'Structure SUBS AK'!#REF!</definedName>
    <definedName name="Source_6.1.4.1.4">#REF!</definedName>
    <definedName name="Source_6_1.1.1.1" localSheetId="0">'RBG par SUP'!#REF!</definedName>
    <definedName name="Source_6_1.1.1.1" localSheetId="1">'Structure CAS'!#REF!</definedName>
    <definedName name="Source_6_1.1.1.1" localSheetId="5">'Structure CY'!#REF!</definedName>
    <definedName name="Source_6_1.1.1.1" localSheetId="7">'Structure DET SS PM'!#REF!</definedName>
    <definedName name="Source_6_1.1.1.1" localSheetId="8">'Structure MM trp'!#REF!</definedName>
    <definedName name="Source_6_1.1.1.1" localSheetId="6">'Structure PPM'!#REF!</definedName>
    <definedName name="Source_6_1.1.1.1" localSheetId="3">'Structure SAN'!#REF!</definedName>
    <definedName name="Source_6_1.1.1.1" localSheetId="2">'Structure SUBS'!#REF!</definedName>
    <definedName name="Source_6_1.1.1.1" localSheetId="11">'Structure SUBS AK'!#REF!</definedName>
    <definedName name="Source_6_1.1.1.1">#REF!</definedName>
    <definedName name="Source_6_1.1.1.2" localSheetId="0">'RBG par SUP'!#REF!</definedName>
    <definedName name="Source_6_1.1.1.2" localSheetId="1">'Structure CAS'!#REF!</definedName>
    <definedName name="Source_6_1.1.1.2" localSheetId="5">'Structure CY'!#REF!</definedName>
    <definedName name="Source_6_1.1.1.2" localSheetId="7">'Structure DET SS PM'!#REF!</definedName>
    <definedName name="Source_6_1.1.1.2" localSheetId="8">'Structure MM trp'!#REF!</definedName>
    <definedName name="Source_6_1.1.1.2" localSheetId="6">'Structure PPM'!#REF!</definedName>
    <definedName name="Source_6_1.1.1.2" localSheetId="3">'Structure SAN'!#REF!</definedName>
    <definedName name="Source_6_1.1.1.2" localSheetId="2">'Structure SUBS'!#REF!</definedName>
    <definedName name="Source_6_1.1.1.2" localSheetId="11">'Structure SUBS AK'!#REF!</definedName>
    <definedName name="Source_6_1.1.1.2">#REF!</definedName>
    <definedName name="Source_6_1.1.1.3" localSheetId="0">'RBG par SUP'!#REF!</definedName>
    <definedName name="Source_6_1.1.1.3" localSheetId="1">'Structure CAS'!#REF!</definedName>
    <definedName name="Source_6_1.1.1.3" localSheetId="5">'Structure CY'!#REF!</definedName>
    <definedName name="Source_6_1.1.1.3" localSheetId="7">'Structure DET SS PM'!#REF!</definedName>
    <definedName name="Source_6_1.1.1.3" localSheetId="8">'Structure MM trp'!#REF!</definedName>
    <definedName name="Source_6_1.1.1.3" localSheetId="6">'Structure PPM'!#REF!</definedName>
    <definedName name="Source_6_1.1.1.3" localSheetId="3">'Structure SAN'!#REF!</definedName>
    <definedName name="Source_6_1.1.1.3" localSheetId="2">'Structure SUBS'!#REF!</definedName>
    <definedName name="Source_6_1.1.1.3" localSheetId="11">'Structure SUBS AK'!#REF!</definedName>
    <definedName name="Source_6_1.1.1.3">#REF!</definedName>
    <definedName name="Source_7.1.1" localSheetId="0">'RBG par SUP'!#REF!</definedName>
    <definedName name="Source_7.1.1" localSheetId="1">'Structure CAS'!#REF!</definedName>
    <definedName name="Source_7.1.1" localSheetId="5">'Structure CY'!#REF!</definedName>
    <definedName name="Source_7.1.1" localSheetId="7">'Structure DET SS PM'!#REF!</definedName>
    <definedName name="Source_7.1.1" localSheetId="8">'Structure MM trp'!#REF!</definedName>
    <definedName name="Source_7.1.1" localSheetId="6">'Structure PPM'!#REF!</definedName>
    <definedName name="Source_7.1.1" localSheetId="3">'Structure SAN'!#REF!</definedName>
    <definedName name="Source_7.1.1" localSheetId="2">'Structure SUBS'!#REF!</definedName>
    <definedName name="Source_7.1.1" localSheetId="11">'Structure SUBS AK'!#REF!</definedName>
    <definedName name="Source_7.1.1">#REF!</definedName>
    <definedName name="Source_7.1.2" localSheetId="0">'RBG par SUP'!#REF!</definedName>
    <definedName name="Source_7.1.2" localSheetId="1">'Structure CAS'!#REF!</definedName>
    <definedName name="Source_7.1.2" localSheetId="5">'Structure CY'!#REF!</definedName>
    <definedName name="Source_7.1.2" localSheetId="7">'Structure DET SS PM'!#REF!</definedName>
    <definedName name="Source_7.1.2" localSheetId="8">'Structure MM trp'!#REF!</definedName>
    <definedName name="Source_7.1.2" localSheetId="6">'Structure PPM'!#REF!</definedName>
    <definedName name="Source_7.1.2" localSheetId="3">'Structure SAN'!#REF!</definedName>
    <definedName name="Source_7.1.2" localSheetId="2">'Structure SUBS'!#REF!</definedName>
    <definedName name="Source_7.1.2" localSheetId="11">'Structure SUBS AK'!#REF!</definedName>
    <definedName name="Source_7.1.2">#REF!</definedName>
    <definedName name="Source_7.1.3" localSheetId="0">'RBG par SUP'!#REF!</definedName>
    <definedName name="Source_7.1.3" localSheetId="1">'Structure CAS'!#REF!</definedName>
    <definedName name="Source_7.1.3" localSheetId="5">'Structure CY'!#REF!</definedName>
    <definedName name="Source_7.1.3" localSheetId="7">'Structure DET SS PM'!#REF!</definedName>
    <definedName name="Source_7.1.3" localSheetId="8">'Structure MM trp'!#REF!</definedName>
    <definedName name="Source_7.1.3" localSheetId="6">'Structure PPM'!#REF!</definedName>
    <definedName name="Source_7.1.3" localSheetId="3">'Structure SAN'!#REF!</definedName>
    <definedName name="Source_7.1.3" localSheetId="2">'Structure SUBS'!#REF!</definedName>
    <definedName name="Source_7.1.3" localSheetId="11">'Structure SUBS AK'!#REF!</definedName>
    <definedName name="Source_7.1.3">#REF!</definedName>
    <definedName name="Source_7.1.4" localSheetId="0">'RBG par SUP'!#REF!</definedName>
    <definedName name="Source_7.1.4" localSheetId="1">'Structure CAS'!#REF!</definedName>
    <definedName name="Source_7.1.4" localSheetId="5">'Structure CY'!#REF!</definedName>
    <definedName name="Source_7.1.4" localSheetId="7">'Structure DET SS PM'!#REF!</definedName>
    <definedName name="Source_7.1.4" localSheetId="8">'Structure MM trp'!#REF!</definedName>
    <definedName name="Source_7.1.4" localSheetId="6">'Structure PPM'!#REF!</definedName>
    <definedName name="Source_7.1.4" localSheetId="3">'Structure SAN'!#REF!</definedName>
    <definedName name="Source_7.1.4" localSheetId="2">'Structure SUBS'!#REF!</definedName>
    <definedName name="Source_7.1.4" localSheetId="11">'Structure SUBS AK'!#REF!</definedName>
    <definedName name="Source_7.1.4">#REF!</definedName>
    <definedName name="Source_7.1.5" localSheetId="0">'RBG par SUP'!#REF!</definedName>
    <definedName name="Source_7.1.5" localSheetId="1">'Structure CAS'!#REF!</definedName>
    <definedName name="Source_7.1.5" localSheetId="5">'Structure CY'!#REF!</definedName>
    <definedName name="Source_7.1.5" localSheetId="7">'Structure DET SS PM'!#REF!</definedName>
    <definedName name="Source_7.1.5" localSheetId="8">'Structure MM trp'!#REF!</definedName>
    <definedName name="Source_7.1.5" localSheetId="6">'Structure PPM'!#REF!</definedName>
    <definedName name="Source_7.1.5" localSheetId="3">'Structure SAN'!#REF!</definedName>
    <definedName name="Source_7.1.5" localSheetId="2">'Structure SUBS'!#REF!</definedName>
    <definedName name="Source_7.1.5" localSheetId="11">'Structure SUBS AK'!#REF!</definedName>
    <definedName name="Source_7.1.5">#REF!</definedName>
    <definedName name="Source_7.1.6" localSheetId="0">'RBG par SUP'!#REF!</definedName>
    <definedName name="Source_7.1.6" localSheetId="1">'Structure CAS'!#REF!</definedName>
    <definedName name="Source_7.1.6" localSheetId="5">'Structure CY'!#REF!</definedName>
    <definedName name="Source_7.1.6" localSheetId="7">'Structure DET SS PM'!#REF!</definedName>
    <definedName name="Source_7.1.6" localSheetId="8">'Structure MM trp'!#REF!</definedName>
    <definedName name="Source_7.1.6" localSheetId="6">'Structure PPM'!#REF!</definedName>
    <definedName name="Source_7.1.6" localSheetId="3">'Structure SAN'!#REF!</definedName>
    <definedName name="Source_7.1.6" localSheetId="2">'Structure SUBS'!#REF!</definedName>
    <definedName name="Source_7.1.6" localSheetId="11">'Structure SUBS AK'!#REF!</definedName>
    <definedName name="Source_7.1.6">#REF!</definedName>
    <definedName name="Source_7.1.7" localSheetId="0">'RBG par SUP'!#REF!</definedName>
    <definedName name="Source_7.1.7" localSheetId="1">'Structure CAS'!#REF!</definedName>
    <definedName name="Source_7.1.7" localSheetId="5">'Structure CY'!#REF!</definedName>
    <definedName name="Source_7.1.7" localSheetId="7">'Structure DET SS PM'!#REF!</definedName>
    <definedName name="Source_7.1.7" localSheetId="8">'Structure MM trp'!#REF!</definedName>
    <definedName name="Source_7.1.7" localSheetId="6">'Structure PPM'!#REF!</definedName>
    <definedName name="Source_7.1.7" localSheetId="3">'Structure SAN'!#REF!</definedName>
    <definedName name="Source_7.1.7" localSheetId="2">'Structure SUBS'!#REF!</definedName>
    <definedName name="Source_7.1.7" localSheetId="11">'Structure SUBS AK'!#REF!</definedName>
    <definedName name="Source_7.1.7">#REF!</definedName>
    <definedName name="Source_7.1.8" localSheetId="0">'RBG par SUP'!#REF!</definedName>
    <definedName name="Source_7.1.8" localSheetId="1">'Structure CAS'!#REF!</definedName>
    <definedName name="Source_7.1.8" localSheetId="5">'Structure CY'!#REF!</definedName>
    <definedName name="Source_7.1.8" localSheetId="7">'Structure DET SS PM'!#REF!</definedName>
    <definedName name="Source_7.1.8" localSheetId="8">'Structure MM trp'!#REF!</definedName>
    <definedName name="Source_7.1.8" localSheetId="6">'Structure PPM'!#REF!</definedName>
    <definedName name="Source_7.1.8" localSheetId="3">'Structure SAN'!#REF!</definedName>
    <definedName name="Source_7.1.8" localSheetId="2">'Structure SUBS'!#REF!</definedName>
    <definedName name="Source_7.1.8" localSheetId="11">'Structure SUBS AK'!#REF!</definedName>
    <definedName name="Source_7.1.8">#REF!</definedName>
    <definedName name="Source_7.1.9" localSheetId="0">'RBG par SUP'!#REF!</definedName>
    <definedName name="Source_7.1.9" localSheetId="1">'Structure CAS'!#REF!</definedName>
    <definedName name="Source_7.1.9" localSheetId="5">'Structure CY'!#REF!</definedName>
    <definedName name="Source_7.1.9" localSheetId="7">'Structure DET SS PM'!#REF!</definedName>
    <definedName name="Source_7.1.9" localSheetId="8">'Structure MM trp'!#REF!</definedName>
    <definedName name="Source_7.1.9" localSheetId="6">'Structure PPM'!#REF!</definedName>
    <definedName name="Source_7.1.9" localSheetId="3">'Structure SAN'!#REF!</definedName>
    <definedName name="Source_7.1.9" localSheetId="2">'Structure SUBS'!#REF!</definedName>
    <definedName name="Source_7.1.9" localSheetId="11">'Structure SUBS AK'!#REF!</definedName>
    <definedName name="Source_7.1.9">#REF!</definedName>
    <definedName name="Source_7.2" localSheetId="0">'RBG par SUP'!#REF!</definedName>
    <definedName name="Source_7.2" localSheetId="1">'Structure CAS'!#REF!</definedName>
    <definedName name="Source_7.2" localSheetId="5">'Structure CY'!#REF!</definedName>
    <definedName name="Source_7.2" localSheetId="7">'Structure DET SS PM'!#REF!</definedName>
    <definedName name="Source_7.2" localSheetId="8">'Structure MM trp'!#REF!</definedName>
    <definedName name="Source_7.2" localSheetId="6">'Structure PPM'!#REF!</definedName>
    <definedName name="Source_7.2" localSheetId="3">'Structure SAN'!#REF!</definedName>
    <definedName name="Source_7.2" localSheetId="2">'Structure SUBS'!#REF!</definedName>
    <definedName name="Source_7.2" localSheetId="11">'Structure SUBS AK'!#REF!</definedName>
    <definedName name="Source_7.2">#REF!</definedName>
    <definedName name="Source_7.3" localSheetId="0">'RBG par SUP'!#REF!</definedName>
    <definedName name="Source_7.3" localSheetId="1">'Structure CAS'!#REF!</definedName>
    <definedName name="Source_7.3" localSheetId="5">'Structure CY'!#REF!</definedName>
    <definedName name="Source_7.3" localSheetId="7">'Structure DET SS PM'!#REF!</definedName>
    <definedName name="Source_7.3" localSheetId="8">'Structure MM trp'!#REF!</definedName>
    <definedName name="Source_7.3" localSheetId="6">'Structure PPM'!#REF!</definedName>
    <definedName name="Source_7.3" localSheetId="3">'Structure SAN'!#REF!</definedName>
    <definedName name="Source_7.3" localSheetId="2">'Structure SUBS'!#REF!</definedName>
    <definedName name="Source_7.3" localSheetId="11">'Structure SUBS AK'!#REF!</definedName>
    <definedName name="Source_7.3">#REF!</definedName>
    <definedName name="Source_8.1.1" localSheetId="0">'RBG par SUP'!#REF!</definedName>
    <definedName name="Source_8.1.1" localSheetId="1">'Structure CAS'!#REF!</definedName>
    <definedName name="Source_8.1.1" localSheetId="5">'Structure CY'!#REF!</definedName>
    <definedName name="Source_8.1.1" localSheetId="7">'Structure DET SS PM'!#REF!</definedName>
    <definedName name="Source_8.1.1" localSheetId="8">'Structure MM trp'!#REF!</definedName>
    <definedName name="Source_8.1.1" localSheetId="6">'Structure PPM'!#REF!</definedName>
    <definedName name="Source_8.1.1" localSheetId="3">'Structure SAN'!#REF!</definedName>
    <definedName name="Source_8.1.1" localSheetId="2">'Structure SUBS'!#REF!</definedName>
    <definedName name="Source_8.1.1" localSheetId="11">'Structure SUBS AK'!#REF!</definedName>
    <definedName name="Source_8.1.1">#REF!</definedName>
    <definedName name="Source_8.1.2" localSheetId="0">'RBG par SUP'!#REF!</definedName>
    <definedName name="Source_8.1.2" localSheetId="1">'Structure CAS'!#REF!</definedName>
    <definedName name="Source_8.1.2" localSheetId="5">'Structure CY'!#REF!</definedName>
    <definedName name="Source_8.1.2" localSheetId="7">'Structure DET SS PM'!#REF!</definedName>
    <definedName name="Source_8.1.2" localSheetId="8">'Structure MM trp'!#REF!</definedName>
    <definedName name="Source_8.1.2" localSheetId="6">'Structure PPM'!#REF!</definedName>
    <definedName name="Source_8.1.2" localSheetId="3">'Structure SAN'!#REF!</definedName>
    <definedName name="Source_8.1.2" localSheetId="2">'Structure SUBS'!#REF!</definedName>
    <definedName name="Source_8.1.2" localSheetId="11">'Structure SUBS AK'!#REF!</definedName>
    <definedName name="Source_8.1.2">#REF!</definedName>
    <definedName name="Source_8.1.3" localSheetId="0">'RBG par SUP'!#REF!</definedName>
    <definedName name="Source_8.1.3" localSheetId="1">'Structure CAS'!#REF!</definedName>
    <definedName name="Source_8.1.3" localSheetId="5">'Structure CY'!#REF!</definedName>
    <definedName name="Source_8.1.3" localSheetId="7">'Structure DET SS PM'!#REF!</definedName>
    <definedName name="Source_8.1.3" localSheetId="8">'Structure MM trp'!#REF!</definedName>
    <definedName name="Source_8.1.3" localSheetId="6">'Structure PPM'!#REF!</definedName>
    <definedName name="Source_8.1.3" localSheetId="3">'Structure SAN'!#REF!</definedName>
    <definedName name="Source_8.1.3" localSheetId="2">'Structure SUBS'!#REF!</definedName>
    <definedName name="Source_8.1.3" localSheetId="11">'Structure SUBS AK'!#REF!</definedName>
    <definedName name="Source_8.1.3">#REF!</definedName>
    <definedName name="Source_8.1.4" localSheetId="0">'RBG par SUP'!#REF!</definedName>
    <definedName name="Source_8.1.4" localSheetId="1">'Structure CAS'!#REF!</definedName>
    <definedName name="Source_8.1.4" localSheetId="5">'Structure CY'!#REF!</definedName>
    <definedName name="Source_8.1.4" localSheetId="7">'Structure DET SS PM'!#REF!</definedName>
    <definedName name="Source_8.1.4" localSheetId="8">'Structure MM trp'!#REF!</definedName>
    <definedName name="Source_8.1.4" localSheetId="6">'Structure PPM'!#REF!</definedName>
    <definedName name="Source_8.1.4" localSheetId="3">'Structure SAN'!#REF!</definedName>
    <definedName name="Source_8.1.4" localSheetId="2">'Structure SUBS'!#REF!</definedName>
    <definedName name="Source_8.1.4" localSheetId="11">'Structure SUBS AK'!#REF!</definedName>
    <definedName name="Source_8.1.4">#REF!</definedName>
    <definedName name="Source_8.2.1" localSheetId="0">'RBG par SUP'!#REF!</definedName>
    <definedName name="Source_8.2.1" localSheetId="1">'Structure CAS'!#REF!</definedName>
    <definedName name="Source_8.2.1" localSheetId="5">'Structure CY'!#REF!</definedName>
    <definedName name="Source_8.2.1" localSheetId="7">'Structure DET SS PM'!#REF!</definedName>
    <definedName name="Source_8.2.1" localSheetId="8">'Structure MM trp'!#REF!</definedName>
    <definedName name="Source_8.2.1" localSheetId="6">'Structure PPM'!#REF!</definedName>
    <definedName name="Source_8.2.1" localSheetId="3">'Structure SAN'!#REF!</definedName>
    <definedName name="Source_8.2.1" localSheetId="2">'Structure SUBS'!#REF!</definedName>
    <definedName name="Source_8.2.1" localSheetId="11">'Structure SUBS AK'!#REF!</definedName>
    <definedName name="Source_8.2.1">#REF!</definedName>
    <definedName name="Source_8.2.2" localSheetId="0">'RBG par SUP'!#REF!</definedName>
    <definedName name="Source_8.2.2" localSheetId="1">'Structure CAS'!#REF!</definedName>
    <definedName name="Source_8.2.2" localSheetId="5">'Structure CY'!#REF!</definedName>
    <definedName name="Source_8.2.2" localSheetId="7">'Structure DET SS PM'!#REF!</definedName>
    <definedName name="Source_8.2.2" localSheetId="8">'Structure MM trp'!#REF!</definedName>
    <definedName name="Source_8.2.2" localSheetId="6">'Structure PPM'!#REF!</definedName>
    <definedName name="Source_8.2.2" localSheetId="3">'Structure SAN'!#REF!</definedName>
    <definedName name="Source_8.2.2" localSheetId="2">'Structure SUBS'!#REF!</definedName>
    <definedName name="Source_8.2.2" localSheetId="11">'Structure SUBS AK'!#REF!</definedName>
    <definedName name="Source_8.2.2">#REF!</definedName>
    <definedName name="Source_8.2.3" localSheetId="0">'RBG par SUP'!#REF!</definedName>
    <definedName name="Source_8.2.3" localSheetId="1">'Structure CAS'!#REF!</definedName>
    <definedName name="Source_8.2.3" localSheetId="5">'Structure CY'!#REF!</definedName>
    <definedName name="Source_8.2.3" localSheetId="7">'Structure DET SS PM'!#REF!</definedName>
    <definedName name="Source_8.2.3" localSheetId="8">'Structure MM trp'!#REF!</definedName>
    <definedName name="Source_8.2.3" localSheetId="6">'Structure PPM'!#REF!</definedName>
    <definedName name="Source_8.2.3" localSheetId="3">'Structure SAN'!#REF!</definedName>
    <definedName name="Source_8.2.3" localSheetId="2">'Structure SUBS'!#REF!</definedName>
    <definedName name="Source_8.2.3" localSheetId="11">'Structure SUBS AK'!#REF!</definedName>
    <definedName name="Source_8.2.3">#REF!</definedName>
    <definedName name="Source_8.2.4" localSheetId="0">'RBG par SUP'!#REF!</definedName>
    <definedName name="Source_8.2.4" localSheetId="1">'Structure CAS'!#REF!</definedName>
    <definedName name="Source_8.2.4" localSheetId="5">'Structure CY'!#REF!</definedName>
    <definedName name="Source_8.2.4" localSheetId="7">'Structure DET SS PM'!#REF!</definedName>
    <definedName name="Source_8.2.4" localSheetId="8">'Structure MM trp'!#REF!</definedName>
    <definedName name="Source_8.2.4" localSheetId="6">'Structure PPM'!#REF!</definedName>
    <definedName name="Source_8.2.4" localSheetId="3">'Structure SAN'!#REF!</definedName>
    <definedName name="Source_8.2.4" localSheetId="2">'Structure SUBS'!#REF!</definedName>
    <definedName name="Source_8.2.4" localSheetId="11">'Structure SUBS AK'!#REF!</definedName>
    <definedName name="Source_8.2.4">#REF!</definedName>
    <definedName name="Source_8.2.5" localSheetId="0">'RBG par SUP'!#REF!</definedName>
    <definedName name="Source_8.2.5" localSheetId="1">'Structure CAS'!#REF!</definedName>
    <definedName name="Source_8.2.5" localSheetId="5">'Structure CY'!#REF!</definedName>
    <definedName name="Source_8.2.5" localSheetId="7">'Structure DET SS PM'!#REF!</definedName>
    <definedName name="Source_8.2.5" localSheetId="8">'Structure MM trp'!#REF!</definedName>
    <definedName name="Source_8.2.5" localSheetId="6">'Structure PPM'!#REF!</definedName>
    <definedName name="Source_8.2.5" localSheetId="3">'Structure SAN'!#REF!</definedName>
    <definedName name="Source_8.2.5" localSheetId="2">'Structure SUBS'!#REF!</definedName>
    <definedName name="Source_8.2.5" localSheetId="11">'Structure SUBS AK'!#REF!</definedName>
    <definedName name="Source_8.2.5">#REF!</definedName>
    <definedName name="Source_8.2.6" localSheetId="0">'RBG par SUP'!#REF!</definedName>
    <definedName name="Source_8.2.6" localSheetId="1">'Structure CAS'!#REF!</definedName>
    <definedName name="Source_8.2.6" localSheetId="5">'Structure CY'!#REF!</definedName>
    <definedName name="Source_8.2.6" localSheetId="7">'Structure DET SS PM'!#REF!</definedName>
    <definedName name="Source_8.2.6" localSheetId="8">'Structure MM trp'!#REF!</definedName>
    <definedName name="Source_8.2.6" localSheetId="6">'Structure PPM'!#REF!</definedName>
    <definedName name="Source_8.2.6" localSheetId="3">'Structure SAN'!#REF!</definedName>
    <definedName name="Source_8.2.6" localSheetId="2">'Structure SUBS'!#REF!</definedName>
    <definedName name="Source_8.2.6" localSheetId="11">'Structure SUBS AK'!#REF!</definedName>
    <definedName name="Source_8.2.6">#REF!</definedName>
    <definedName name="Source_8.2.7" localSheetId="0">'RBG par SUP'!#REF!</definedName>
    <definedName name="Source_8.2.7" localSheetId="1">'Structure CAS'!#REF!</definedName>
    <definedName name="Source_8.2.7" localSheetId="5">'Structure CY'!#REF!</definedName>
    <definedName name="Source_8.2.7" localSheetId="7">'Structure DET SS PM'!#REF!</definedName>
    <definedName name="Source_8.2.7" localSheetId="8">'Structure MM trp'!#REF!</definedName>
    <definedName name="Source_8.2.7" localSheetId="6">'Structure PPM'!#REF!</definedName>
    <definedName name="Source_8.2.7" localSheetId="3">'Structure SAN'!#REF!</definedName>
    <definedName name="Source_8.2.7" localSheetId="2">'Structure SUBS'!#REF!</definedName>
    <definedName name="Source_8.2.7" localSheetId="11">'Structure SUBS AK'!#REF!</definedName>
    <definedName name="Source_8.2.7">#REF!</definedName>
    <definedName name="Source_8.3.1" localSheetId="0">'RBG par SUP'!#REF!</definedName>
    <definedName name="Source_8.3.1" localSheetId="1">'Structure CAS'!#REF!</definedName>
    <definedName name="Source_8.3.1" localSheetId="5">'Structure CY'!#REF!</definedName>
    <definedName name="Source_8.3.1" localSheetId="7">'Structure DET SS PM'!#REF!</definedName>
    <definedName name="Source_8.3.1" localSheetId="8">'Structure MM trp'!#REF!</definedName>
    <definedName name="Source_8.3.1" localSheetId="6">'Structure PPM'!#REF!</definedName>
    <definedName name="Source_8.3.1" localSheetId="3">'Structure SAN'!#REF!</definedName>
    <definedName name="Source_8.3.1" localSheetId="2">'Structure SUBS'!#REF!</definedName>
    <definedName name="Source_8.3.1" localSheetId="11">'Structure SUBS AK'!#REF!</definedName>
    <definedName name="Source_8.3.1">#REF!</definedName>
    <definedName name="Source_9.1.1" localSheetId="0">'RBG par SUP'!#REF!</definedName>
    <definedName name="Source_9.1.1" localSheetId="1">'Structure CAS'!#REF!</definedName>
    <definedName name="Source_9.1.1" localSheetId="5">'Structure CY'!#REF!</definedName>
    <definedName name="Source_9.1.1" localSheetId="7">'Structure DET SS PM'!#REF!</definedName>
    <definedName name="Source_9.1.1" localSheetId="8">'Structure MM trp'!#REF!</definedName>
    <definedName name="Source_9.1.1" localSheetId="6">'Structure PPM'!#REF!</definedName>
    <definedName name="Source_9.1.1" localSheetId="3">'Structure SAN'!#REF!</definedName>
    <definedName name="Source_9.1.1" localSheetId="2">'Structure SUBS'!#REF!</definedName>
    <definedName name="Source_9.1.1" localSheetId="11">'Structure SUBS AK'!#REF!</definedName>
    <definedName name="Source_9.1.1">#REF!</definedName>
    <definedName name="Source_9.1.2" localSheetId="0">'RBG par SUP'!#REF!</definedName>
    <definedName name="Source_9.1.2" localSheetId="1">'Structure CAS'!#REF!</definedName>
    <definedName name="Source_9.1.2" localSheetId="5">'Structure CY'!#REF!</definedName>
    <definedName name="Source_9.1.2" localSheetId="7">'Structure DET SS PM'!#REF!</definedName>
    <definedName name="Source_9.1.2" localSheetId="8">'Structure MM trp'!#REF!</definedName>
    <definedName name="Source_9.1.2" localSheetId="6">'Structure PPM'!#REF!</definedName>
    <definedName name="Source_9.1.2" localSheetId="3">'Structure SAN'!#REF!</definedName>
    <definedName name="Source_9.1.2" localSheetId="2">'Structure SUBS'!#REF!</definedName>
    <definedName name="Source_9.1.2" localSheetId="11">'Structure SUBS AK'!#REF!</definedName>
    <definedName name="Source_9.1.2">#REF!</definedName>
    <definedName name="Source_9.1.3" localSheetId="0">'RBG par SUP'!#REF!</definedName>
    <definedName name="Source_9.1.3" localSheetId="1">'Structure CAS'!#REF!</definedName>
    <definedName name="Source_9.1.3" localSheetId="5">'Structure CY'!#REF!</definedName>
    <definedName name="Source_9.1.3" localSheetId="7">'Structure DET SS PM'!#REF!</definedName>
    <definedName name="Source_9.1.3" localSheetId="8">'Structure MM trp'!#REF!</definedName>
    <definedName name="Source_9.1.3" localSheetId="6">'Structure PPM'!#REF!</definedName>
    <definedName name="Source_9.1.3" localSheetId="3">'Structure SAN'!#REF!</definedName>
    <definedName name="Source_9.1.3" localSheetId="2">'Structure SUBS'!#REF!</definedName>
    <definedName name="Source_9.1.3" localSheetId="11">'Structure SUBS AK'!#REF!</definedName>
    <definedName name="Source_9.1.3">#REF!</definedName>
    <definedName name="Source_9.1.4" localSheetId="0">'RBG par SUP'!#REF!</definedName>
    <definedName name="Source_9.1.4" localSheetId="1">'Structure CAS'!#REF!</definedName>
    <definedName name="Source_9.1.4" localSheetId="5">'Structure CY'!#REF!</definedName>
    <definedName name="Source_9.1.4" localSheetId="7">'Structure DET SS PM'!#REF!</definedName>
    <definedName name="Source_9.1.4" localSheetId="8">'Structure MM trp'!#REF!</definedName>
    <definedName name="Source_9.1.4" localSheetId="6">'Structure PPM'!#REF!</definedName>
    <definedName name="Source_9.1.4" localSheetId="3">'Structure SAN'!#REF!</definedName>
    <definedName name="Source_9.1.4" localSheetId="2">'Structure SUBS'!#REF!</definedName>
    <definedName name="Source_9.1.4" localSheetId="11">'Structure SUBS AK'!#REF!</definedName>
    <definedName name="Source_9.1.4">#REF!</definedName>
    <definedName name="Source_9.2.1" localSheetId="0">'RBG par SUP'!#REF!</definedName>
    <definedName name="Source_9.2.1" localSheetId="1">'Structure CAS'!#REF!</definedName>
    <definedName name="Source_9.2.1" localSheetId="5">'Structure CY'!#REF!</definedName>
    <definedName name="Source_9.2.1" localSheetId="7">'Structure DET SS PM'!#REF!</definedName>
    <definedName name="Source_9.2.1" localSheetId="8">'Structure MM trp'!#REF!</definedName>
    <definedName name="Source_9.2.1" localSheetId="6">'Structure PPM'!#REF!</definedName>
    <definedName name="Source_9.2.1" localSheetId="3">'Structure SAN'!#REF!</definedName>
    <definedName name="Source_9.2.1" localSheetId="2">'Structure SUBS'!#REF!</definedName>
    <definedName name="Source_9.2.1" localSheetId="11">'Structure SUBS AK'!#REF!</definedName>
    <definedName name="Source_9.2.1">#REF!</definedName>
    <definedName name="Source_9.2.2" localSheetId="0">'RBG par SUP'!#REF!</definedName>
    <definedName name="Source_9.2.2" localSheetId="1">'Structure CAS'!#REF!</definedName>
    <definedName name="Source_9.2.2" localSheetId="5">'Structure CY'!#REF!</definedName>
    <definedName name="Source_9.2.2" localSheetId="7">'Structure DET SS PM'!#REF!</definedName>
    <definedName name="Source_9.2.2" localSheetId="8">'Structure MM trp'!#REF!</definedName>
    <definedName name="Source_9.2.2" localSheetId="6">'Structure PPM'!#REF!</definedName>
    <definedName name="Source_9.2.2" localSheetId="3">'Structure SAN'!#REF!</definedName>
    <definedName name="Source_9.2.2" localSheetId="2">'Structure SUBS'!#REF!</definedName>
    <definedName name="Source_9.2.2" localSheetId="11">'Structure SUBS AK'!#REF!</definedName>
    <definedName name="Source_9.2.2">#REF!</definedName>
    <definedName name="Source_9.2.3" localSheetId="0">'RBG par SUP'!#REF!</definedName>
    <definedName name="Source_9.2.3" localSheetId="1">'Structure CAS'!#REF!</definedName>
    <definedName name="Source_9.2.3" localSheetId="5">'Structure CY'!#REF!</definedName>
    <definedName name="Source_9.2.3" localSheetId="7">'Structure DET SS PM'!#REF!</definedName>
    <definedName name="Source_9.2.3" localSheetId="8">'Structure MM trp'!#REF!</definedName>
    <definedName name="Source_9.2.3" localSheetId="6">'Structure PPM'!#REF!</definedName>
    <definedName name="Source_9.2.3" localSheetId="3">'Structure SAN'!#REF!</definedName>
    <definedName name="Source_9.2.3" localSheetId="2">'Structure SUBS'!#REF!</definedName>
    <definedName name="Source_9.2.3" localSheetId="11">'Structure SUBS AK'!#REF!</definedName>
    <definedName name="Source_9.2.3">#REF!</definedName>
    <definedName name="Source_9.2.4" localSheetId="0">'RBG par SUP'!#REF!</definedName>
    <definedName name="Source_9.2.4" localSheetId="1">'Structure CAS'!#REF!</definedName>
    <definedName name="Source_9.2.4" localSheetId="5">'Structure CY'!#REF!</definedName>
    <definedName name="Source_9.2.4" localSheetId="7">'Structure DET SS PM'!#REF!</definedName>
    <definedName name="Source_9.2.4" localSheetId="8">'Structure MM trp'!#REF!</definedName>
    <definedName name="Source_9.2.4" localSheetId="6">'Structure PPM'!#REF!</definedName>
    <definedName name="Source_9.2.4" localSheetId="3">'Structure SAN'!#REF!</definedName>
    <definedName name="Source_9.2.4" localSheetId="2">'Structure SUBS'!#REF!</definedName>
    <definedName name="Source_9.2.4" localSheetId="11">'Structure SUBS AK'!#REF!</definedName>
    <definedName name="Source_9.2.4">#REF!</definedName>
    <definedName name="Source_9.2.5" localSheetId="0">'RBG par SUP'!#REF!</definedName>
    <definedName name="Source_9.2.5" localSheetId="1">'Structure CAS'!#REF!</definedName>
    <definedName name="Source_9.2.5" localSheetId="5">'Structure CY'!#REF!</definedName>
    <definedName name="Source_9.2.5" localSheetId="7">'Structure DET SS PM'!#REF!</definedName>
    <definedName name="Source_9.2.5" localSheetId="8">'Structure MM trp'!#REF!</definedName>
    <definedName name="Source_9.2.5" localSheetId="6">'Structure PPM'!#REF!</definedName>
    <definedName name="Source_9.2.5" localSheetId="3">'Structure SAN'!#REF!</definedName>
    <definedName name="Source_9.2.5" localSheetId="2">'Structure SUBS'!#REF!</definedName>
    <definedName name="Source_9.2.5" localSheetId="11">'Structure SUBS AK'!#REF!</definedName>
    <definedName name="Source_9.2.5">#REF!</definedName>
    <definedName name="Source_9.3.1" localSheetId="0">'RBG par SUP'!#REF!</definedName>
    <definedName name="Source_9.3.1" localSheetId="1">'Structure CAS'!#REF!</definedName>
    <definedName name="Source_9.3.1" localSheetId="5">'Structure CY'!#REF!</definedName>
    <definedName name="Source_9.3.1" localSheetId="7">'Structure DET SS PM'!#REF!</definedName>
    <definedName name="Source_9.3.1" localSheetId="8">'Structure MM trp'!#REF!</definedName>
    <definedName name="Source_9.3.1" localSheetId="6">'Structure PPM'!#REF!</definedName>
    <definedName name="Source_9.3.1" localSheetId="3">'Structure SAN'!#REF!</definedName>
    <definedName name="Source_9.3.1" localSheetId="2">'Structure SUBS'!#REF!</definedName>
    <definedName name="Source_9.3.1" localSheetId="11">'Structure SUBS AK'!#REF!</definedName>
    <definedName name="Source_9.3.1">#REF!</definedName>
    <definedName name="Source_9.3.2" localSheetId="0">'RBG par SUP'!#REF!</definedName>
    <definedName name="Source_9.3.2" localSheetId="1">'Structure CAS'!#REF!</definedName>
    <definedName name="Source_9.3.2" localSheetId="5">'Structure CY'!#REF!</definedName>
    <definedName name="Source_9.3.2" localSheetId="7">'Structure DET SS PM'!#REF!</definedName>
    <definedName name="Source_9.3.2" localSheetId="8">'Structure MM trp'!#REF!</definedName>
    <definedName name="Source_9.3.2" localSheetId="6">'Structure PPM'!#REF!</definedName>
    <definedName name="Source_9.3.2" localSheetId="3">'Structure SAN'!#REF!</definedName>
    <definedName name="Source_9.3.2" localSheetId="2">'Structure SUBS'!#REF!</definedName>
    <definedName name="Source_9.3.2" localSheetId="11">'Structure SUBS AK'!#REF!</definedName>
    <definedName name="Source_9.3.2">#REF!</definedName>
    <definedName name="Source_9.3.3" localSheetId="0">'RBG par SUP'!#REF!</definedName>
    <definedName name="Source_9.3.3" localSheetId="1">'Structure CAS'!#REF!</definedName>
    <definedName name="Source_9.3.3" localSheetId="5">'Structure CY'!#REF!</definedName>
    <definedName name="Source_9.3.3" localSheetId="7">'Structure DET SS PM'!#REF!</definedName>
    <definedName name="Source_9.3.3" localSheetId="8">'Structure MM trp'!#REF!</definedName>
    <definedName name="Source_9.3.3" localSheetId="6">'Structure PPM'!#REF!</definedName>
    <definedName name="Source_9.3.3" localSheetId="3">'Structure SAN'!#REF!</definedName>
    <definedName name="Source_9.3.3" localSheetId="2">'Structure SUBS'!#REF!</definedName>
    <definedName name="Source_9.3.3" localSheetId="11">'Structure SUBS AK'!#REF!</definedName>
    <definedName name="Source_9.3.3">#REF!</definedName>
    <definedName name="Source_9.3.4" localSheetId="0">'RBG par SUP'!#REF!</definedName>
    <definedName name="Source_9.3.4" localSheetId="1">'Structure CAS'!#REF!</definedName>
    <definedName name="Source_9.3.4" localSheetId="5">'Structure CY'!#REF!</definedName>
    <definedName name="Source_9.3.4" localSheetId="7">'Structure DET SS PM'!#REF!</definedName>
    <definedName name="Source_9.3.4" localSheetId="8">'Structure MM trp'!#REF!</definedName>
    <definedName name="Source_9.3.4" localSheetId="6">'Structure PPM'!#REF!</definedName>
    <definedName name="Source_9.3.4" localSheetId="3">'Structure SAN'!#REF!</definedName>
    <definedName name="Source_9.3.4" localSheetId="2">'Structure SUBS'!#REF!</definedName>
    <definedName name="Source_9.3.4" localSheetId="11">'Structure SUBS AK'!#REF!</definedName>
    <definedName name="Source_9.3.4">#REF!</definedName>
    <definedName name="Source_9.4.1" localSheetId="0">'RBG par SUP'!#REF!</definedName>
    <definedName name="Source_9.4.1" localSheetId="1">'Structure CAS'!#REF!</definedName>
    <definedName name="Source_9.4.1" localSheetId="5">'Structure CY'!#REF!</definedName>
    <definedName name="Source_9.4.1" localSheetId="7">'Structure DET SS PM'!#REF!</definedName>
    <definedName name="Source_9.4.1" localSheetId="8">'Structure MM trp'!#REF!</definedName>
    <definedName name="Source_9.4.1" localSheetId="6">'Structure PPM'!#REF!</definedName>
    <definedName name="Source_9.4.1" localSheetId="3">'Structure SAN'!#REF!</definedName>
    <definedName name="Source_9.4.1" localSheetId="2">'Structure SUBS'!#REF!</definedName>
    <definedName name="Source_9.4.1" localSheetId="11">'Structure SUBS AK'!#REF!</definedName>
    <definedName name="Source_9.4.1">#REF!</definedName>
    <definedName name="Source_9.4.2" localSheetId="0">'RBG par SUP'!#REF!</definedName>
    <definedName name="Source_9.4.2" localSheetId="1">'Structure CAS'!#REF!</definedName>
    <definedName name="Source_9.4.2" localSheetId="5">'Structure CY'!#REF!</definedName>
    <definedName name="Source_9.4.2" localSheetId="7">'Structure DET SS PM'!#REF!</definedName>
    <definedName name="Source_9.4.2" localSheetId="8">'Structure MM trp'!#REF!</definedName>
    <definedName name="Source_9.4.2" localSheetId="6">'Structure PPM'!#REF!</definedName>
    <definedName name="Source_9.4.2" localSheetId="3">'Structure SAN'!#REF!</definedName>
    <definedName name="Source_9.4.2" localSheetId="2">'Structure SUBS'!#REF!</definedName>
    <definedName name="Source_9.4.2" localSheetId="11">'Structure SUBS AK'!#REF!</definedName>
    <definedName name="Source_9.4.2">#REF!</definedName>
    <definedName name="Source_9.5.1" localSheetId="0">'RBG par SUP'!#REF!</definedName>
    <definedName name="Source_9.5.1" localSheetId="1">'Structure CAS'!#REF!</definedName>
    <definedName name="Source_9.5.1" localSheetId="5">'Structure CY'!#REF!</definedName>
    <definedName name="Source_9.5.1" localSheetId="7">'Structure DET SS PM'!#REF!</definedName>
    <definedName name="Source_9.5.1" localSheetId="8">'Structure MM trp'!#REF!</definedName>
    <definedName name="Source_9.5.1" localSheetId="6">'Structure PPM'!#REF!</definedName>
    <definedName name="Source_9.5.1" localSheetId="3">'Structure SAN'!#REF!</definedName>
    <definedName name="Source_9.5.1" localSheetId="2">'Structure SUBS'!#REF!</definedName>
    <definedName name="Source_9.5.1" localSheetId="11">'Structure SUBS AK'!#REF!</definedName>
    <definedName name="Source_9.5.1">#REF!</definedName>
    <definedName name="Source_9.5.2" localSheetId="0">'RBG par SUP'!#REF!</definedName>
    <definedName name="Source_9.5.2" localSheetId="1">'Structure CAS'!#REF!</definedName>
    <definedName name="Source_9.5.2" localSheetId="5">'Structure CY'!#REF!</definedName>
    <definedName name="Source_9.5.2" localSheetId="7">'Structure DET SS PM'!#REF!</definedName>
    <definedName name="Source_9.5.2" localSheetId="8">'Structure MM trp'!#REF!</definedName>
    <definedName name="Source_9.5.2" localSheetId="6">'Structure PPM'!#REF!</definedName>
    <definedName name="Source_9.5.2" localSheetId="3">'Structure SAN'!#REF!</definedName>
    <definedName name="Source_9.5.2" localSheetId="2">'Structure SUBS'!#REF!</definedName>
    <definedName name="Source_9.5.2" localSheetId="11">'Structure SUBS AK'!#REF!</definedName>
    <definedName name="Source_9.5.2">#REF!</definedName>
    <definedName name="Source_9.5.3" localSheetId="0">'RBG par SUP'!#REF!</definedName>
    <definedName name="Source_9.5.3" localSheetId="1">'Structure CAS'!#REF!</definedName>
    <definedName name="Source_9.5.3" localSheetId="5">'Structure CY'!#REF!</definedName>
    <definedName name="Source_9.5.3" localSheetId="7">'Structure DET SS PM'!#REF!</definedName>
    <definedName name="Source_9.5.3" localSheetId="8">'Structure MM trp'!#REF!</definedName>
    <definedName name="Source_9.5.3" localSheetId="6">'Structure PPM'!#REF!</definedName>
    <definedName name="Source_9.5.3" localSheetId="3">'Structure SAN'!#REF!</definedName>
    <definedName name="Source_9.5.3" localSheetId="2">'Structure SUBS'!#REF!</definedName>
    <definedName name="Source_9.5.3" localSheetId="11">'Structure SUBS AK'!#REF!</definedName>
    <definedName name="Source_9.5.3">#REF!</definedName>
    <definedName name="Source_9.6.1" localSheetId="0">'RBG par SUP'!#REF!</definedName>
    <definedName name="Source_9.6.1" localSheetId="1">'Structure CAS'!#REF!</definedName>
    <definedName name="Source_9.6.1" localSheetId="5">'Structure CY'!#REF!</definedName>
    <definedName name="Source_9.6.1" localSheetId="7">'Structure DET SS PM'!#REF!</definedName>
    <definedName name="Source_9.6.1" localSheetId="8">'Structure MM trp'!#REF!</definedName>
    <definedName name="Source_9.6.1" localSheetId="6">'Structure PPM'!#REF!</definedName>
    <definedName name="Source_9.6.1" localSheetId="3">'Structure SAN'!#REF!</definedName>
    <definedName name="Source_9.6.1" localSheetId="2">'Structure SUBS'!#REF!</definedName>
    <definedName name="Source_9.6.1" localSheetId="11">'Structure SUBS AK'!#REF!</definedName>
    <definedName name="Source_9.6.1">#REF!</definedName>
    <definedName name="Source_9.6.2" localSheetId="0">'RBG par SUP'!#REF!</definedName>
    <definedName name="Source_9.6.2" localSheetId="1">'Structure CAS'!#REF!</definedName>
    <definedName name="Source_9.6.2" localSheetId="5">'Structure CY'!#REF!</definedName>
    <definedName name="Source_9.6.2" localSheetId="7">'Structure DET SS PM'!#REF!</definedName>
    <definedName name="Source_9.6.2" localSheetId="8">'Structure MM trp'!#REF!</definedName>
    <definedName name="Source_9.6.2" localSheetId="6">'Structure PPM'!#REF!</definedName>
    <definedName name="Source_9.6.2" localSheetId="3">'Structure SAN'!#REF!</definedName>
    <definedName name="Source_9.6.2" localSheetId="2">'Structure SUBS'!#REF!</definedName>
    <definedName name="Source_9.6.2" localSheetId="11">'Structure SUBS AK'!#REF!</definedName>
    <definedName name="Source_9.6.2">#REF!</definedName>
    <definedName name="Source_9.6.3" localSheetId="0">'RBG par SUP'!#REF!</definedName>
    <definedName name="Source_9.6.3" localSheetId="1">'Structure CAS'!#REF!</definedName>
    <definedName name="Source_9.6.3" localSheetId="5">'Structure CY'!#REF!</definedName>
    <definedName name="Source_9.6.3" localSheetId="7">'Structure DET SS PM'!#REF!</definedName>
    <definedName name="Source_9.6.3" localSheetId="8">'Structure MM trp'!#REF!</definedName>
    <definedName name="Source_9.6.3" localSheetId="6">'Structure PPM'!#REF!</definedName>
    <definedName name="Source_9.6.3" localSheetId="3">'Structure SAN'!#REF!</definedName>
    <definedName name="Source_9.6.3" localSheetId="2">'Structure SUBS'!#REF!</definedName>
    <definedName name="Source_9.6.3" localSheetId="11">'Structure SUBS AK'!#REF!</definedName>
    <definedName name="Source_9.6.3">#REF!</definedName>
    <definedName name="Source_9.7.1" localSheetId="0">'RBG par SUP'!#REF!</definedName>
    <definedName name="Source_9.7.1" localSheetId="1">'Structure CAS'!#REF!</definedName>
    <definedName name="Source_9.7.1" localSheetId="5">'Structure CY'!#REF!</definedName>
    <definedName name="Source_9.7.1" localSheetId="7">'Structure DET SS PM'!#REF!</definedName>
    <definedName name="Source_9.7.1" localSheetId="8">'Structure MM trp'!#REF!</definedName>
    <definedName name="Source_9.7.1" localSheetId="6">'Structure PPM'!#REF!</definedName>
    <definedName name="Source_9.7.1" localSheetId="3">'Structure SAN'!#REF!</definedName>
    <definedName name="Source_9.7.1" localSheetId="2">'Structure SUBS'!#REF!</definedName>
    <definedName name="Source_9.7.1" localSheetId="11">'Structure SUBS AK'!#REF!</definedName>
    <definedName name="Source_9.7.1">#REF!</definedName>
    <definedName name="Source_9.7.2" localSheetId="0">'RBG par SUP'!#REF!</definedName>
    <definedName name="Source_9.7.2" localSheetId="1">'Structure CAS'!#REF!</definedName>
    <definedName name="Source_9.7.2" localSheetId="5">'Structure CY'!#REF!</definedName>
    <definedName name="Source_9.7.2" localSheetId="7">'Structure DET SS PM'!#REF!</definedName>
    <definedName name="Source_9.7.2" localSheetId="8">'Structure MM trp'!#REF!</definedName>
    <definedName name="Source_9.7.2" localSheetId="6">'Structure PPM'!#REF!</definedName>
    <definedName name="Source_9.7.2" localSheetId="3">'Structure SAN'!#REF!</definedName>
    <definedName name="Source_9.7.2" localSheetId="2">'Structure SUBS'!#REF!</definedName>
    <definedName name="Source_9.7.2" localSheetId="11">'Structure SUBS AK'!#REF!</definedName>
    <definedName name="Source_9.7.2">#REF!</definedName>
    <definedName name="Source_9.7.3" localSheetId="0">'RBG par SUP'!#REF!</definedName>
    <definedName name="Source_9.7.3" localSheetId="1">'Structure CAS'!#REF!</definedName>
    <definedName name="Source_9.7.3" localSheetId="5">'Structure CY'!#REF!</definedName>
    <definedName name="Source_9.7.3" localSheetId="7">'Structure DET SS PM'!#REF!</definedName>
    <definedName name="Source_9.7.3" localSheetId="8">'Structure MM trp'!#REF!</definedName>
    <definedName name="Source_9.7.3" localSheetId="6">'Structure PPM'!#REF!</definedName>
    <definedName name="Source_9.7.3" localSheetId="3">'Structure SAN'!#REF!</definedName>
    <definedName name="Source_9.7.3" localSheetId="2">'Structure SUBS'!#REF!</definedName>
    <definedName name="Source_9.7.3" localSheetId="11">'Structure SUBS AK'!#REF!</definedName>
    <definedName name="Source_9.7.3">#REF!</definedName>
    <definedName name="Source_9.7.4" localSheetId="0">'RBG par SUP'!#REF!</definedName>
    <definedName name="Source_9.7.4" localSheetId="1">'Structure CAS'!#REF!</definedName>
    <definedName name="Source_9.7.4" localSheetId="5">'Structure CY'!#REF!</definedName>
    <definedName name="Source_9.7.4" localSheetId="7">'Structure DET SS PM'!#REF!</definedName>
    <definedName name="Source_9.7.4" localSheetId="8">'Structure MM trp'!#REF!</definedName>
    <definedName name="Source_9.7.4" localSheetId="6">'Structure PPM'!#REF!</definedName>
    <definedName name="Source_9.7.4" localSheetId="3">'Structure SAN'!#REF!</definedName>
    <definedName name="Source_9.7.4" localSheetId="2">'Structure SUBS'!#REF!</definedName>
    <definedName name="Source_9.7.4" localSheetId="11">'Structure SUBS AK'!#REF!</definedName>
    <definedName name="Source_9.7.4">#REF!</definedName>
    <definedName name="Source_9.7.5" localSheetId="0">'RBG par SUP'!#REF!</definedName>
    <definedName name="Source_9.7.5" localSheetId="1">'Structure CAS'!#REF!</definedName>
    <definedName name="Source_9.7.5" localSheetId="5">'Structure CY'!#REF!</definedName>
    <definedName name="Source_9.7.5" localSheetId="7">'Structure DET SS PM'!#REF!</definedName>
    <definedName name="Source_9.7.5" localSheetId="8">'Structure MM trp'!#REF!</definedName>
    <definedName name="Source_9.7.5" localSheetId="6">'Structure PPM'!#REF!</definedName>
    <definedName name="Source_9.7.5" localSheetId="3">'Structure SAN'!#REF!</definedName>
    <definedName name="Source_9.7.5" localSheetId="2">'Structure SUBS'!#REF!</definedName>
    <definedName name="Source_9.7.5" localSheetId="11">'Structure SUBS AK'!#REF!</definedName>
    <definedName name="Source_9.7.5">#REF!</definedName>
    <definedName name="Source_9.7.6" localSheetId="0">'RBG par SUP'!#REF!</definedName>
    <definedName name="Source_9.7.6" localSheetId="1">'Structure CAS'!#REF!</definedName>
    <definedName name="Source_9.7.6" localSheetId="5">'Structure CY'!#REF!</definedName>
    <definedName name="Source_9.7.6" localSheetId="7">'Structure DET SS PM'!#REF!</definedName>
    <definedName name="Source_9.7.6" localSheetId="8">'Structure MM trp'!#REF!</definedName>
    <definedName name="Source_9.7.6" localSheetId="6">'Structure PPM'!#REF!</definedName>
    <definedName name="Source_9.7.6" localSheetId="3">'Structure SAN'!#REF!</definedName>
    <definedName name="Source_9.7.6" localSheetId="2">'Structure SUBS'!#REF!</definedName>
    <definedName name="Source_9.7.6" localSheetId="11">'Structure SUBS AK'!#REF!</definedName>
    <definedName name="Source_9.7.6">#REF!</definedName>
    <definedName name="Source_9.7.7" localSheetId="0">'RBG par SUP'!#REF!</definedName>
    <definedName name="Source_9.7.7" localSheetId="1">'Structure CAS'!#REF!</definedName>
    <definedName name="Source_9.7.7" localSheetId="5">'Structure CY'!#REF!</definedName>
    <definedName name="Source_9.7.7" localSheetId="7">'Structure DET SS PM'!#REF!</definedName>
    <definedName name="Source_9.7.7" localSheetId="8">'Structure MM trp'!#REF!</definedName>
    <definedName name="Source_9.7.7" localSheetId="6">'Structure PPM'!#REF!</definedName>
    <definedName name="Source_9.7.7" localSheetId="3">'Structure SAN'!#REF!</definedName>
    <definedName name="Source_9.7.7" localSheetId="2">'Structure SUBS'!#REF!</definedName>
    <definedName name="Source_9.7.7" localSheetId="11">'Structure SUBS AK'!#REF!</definedName>
    <definedName name="Source_9.7.7">#REF!</definedName>
    <definedName name="Source_9.7.8" localSheetId="0">'RBG par SUP'!#REF!</definedName>
    <definedName name="Source_9.7.8" localSheetId="1">'Structure CAS'!#REF!</definedName>
    <definedName name="Source_9.7.8" localSheetId="5">'Structure CY'!#REF!</definedName>
    <definedName name="Source_9.7.8" localSheetId="7">'Structure DET SS PM'!#REF!</definedName>
    <definedName name="Source_9.7.8" localSheetId="8">'Structure MM trp'!#REF!</definedName>
    <definedName name="Source_9.7.8" localSheetId="6">'Structure PPM'!#REF!</definedName>
    <definedName name="Source_9.7.8" localSheetId="3">'Structure SAN'!#REF!</definedName>
    <definedName name="Source_9.7.8" localSheetId="2">'Structure SUBS'!#REF!</definedName>
    <definedName name="Source_9.7.8" localSheetId="11">'Structure SUBS AK'!#REF!</definedName>
    <definedName name="Source_9.7.8">#REF!</definedName>
    <definedName name="Source_9.7.9" localSheetId="0">'RBG par SUP'!#REF!</definedName>
    <definedName name="Source_9.7.9" localSheetId="1">'Structure CAS'!#REF!</definedName>
    <definedName name="Source_9.7.9" localSheetId="5">'Structure CY'!#REF!</definedName>
    <definedName name="Source_9.7.9" localSheetId="7">'Structure DET SS PM'!#REF!</definedName>
    <definedName name="Source_9.7.9" localSheetId="8">'Structure MM trp'!#REF!</definedName>
    <definedName name="Source_9.7.9" localSheetId="6">'Structure PPM'!#REF!</definedName>
    <definedName name="Source_9.7.9" localSheetId="3">'Structure SAN'!#REF!</definedName>
    <definedName name="Source_9.7.9" localSheetId="2">'Structure SUBS'!#REF!</definedName>
    <definedName name="Source_9.7.9" localSheetId="11">'Structure SUBS AK'!#REF!</definedName>
    <definedName name="Source_9.7.9">#REF!</definedName>
    <definedName name="Source_9.8.1" localSheetId="0">'RBG par SUP'!#REF!</definedName>
    <definedName name="Source_9.8.1" localSheetId="1">'Structure CAS'!#REF!</definedName>
    <definedName name="Source_9.8.1" localSheetId="5">'Structure CY'!#REF!</definedName>
    <definedName name="Source_9.8.1" localSheetId="7">'Structure DET SS PM'!#REF!</definedName>
    <definedName name="Source_9.8.1" localSheetId="8">'Structure MM trp'!#REF!</definedName>
    <definedName name="Source_9.8.1" localSheetId="6">'Structure PPM'!#REF!</definedName>
    <definedName name="Source_9.8.1" localSheetId="3">'Structure SAN'!#REF!</definedName>
    <definedName name="Source_9.8.1" localSheetId="2">'Structure SUBS'!#REF!</definedName>
    <definedName name="Source_9.8.1" localSheetId="11">'Structure SUBS AK'!#REF!</definedName>
    <definedName name="Source_9.8.1">#REF!</definedName>
    <definedName name="Source_BUF_10" localSheetId="0">'RBG par SUP'!#REF!</definedName>
    <definedName name="Source_BUF_10" localSheetId="1">'Structure CAS'!#REF!</definedName>
    <definedName name="Source_BUF_10" localSheetId="5">'Structure CY'!#REF!</definedName>
    <definedName name="Source_BUF_10" localSheetId="7">'Structure DET SS PM'!#REF!</definedName>
    <definedName name="Source_BUF_10" localSheetId="8">'Structure MM trp'!#REF!</definedName>
    <definedName name="Source_BUF_10" localSheetId="6">'Structure PPM'!#REF!</definedName>
    <definedName name="Source_BUF_10" localSheetId="3">'Structure SAN'!#REF!</definedName>
    <definedName name="Source_BUF_10" localSheetId="2">'Structure SUBS'!#REF!</definedName>
    <definedName name="Source_BUF_10" localSheetId="11">'Structure SUBS AK'!#REF!</definedName>
    <definedName name="Source_BUF_10">#REF!</definedName>
    <definedName name="Source_GF_zu_HNF" localSheetId="0">'RBG par SUP'!#REF!</definedName>
    <definedName name="Source_GF_zu_HNF" localSheetId="1">'Structure CAS'!#REF!</definedName>
    <definedName name="Source_GF_zu_HNF" localSheetId="5">'Structure CY'!#REF!</definedName>
    <definedName name="Source_GF_zu_HNF" localSheetId="7">'Structure DET SS PM'!#REF!</definedName>
    <definedName name="Source_GF_zu_HNF" localSheetId="8">'Structure MM trp'!#REF!</definedName>
    <definedName name="Source_GF_zu_HNF" localSheetId="6">'Structure PPM'!#REF!</definedName>
    <definedName name="Source_GF_zu_HNF" localSheetId="3">'Structure SAN'!#REF!</definedName>
    <definedName name="Source_GF_zu_HNF" localSheetId="2">'Structure SUBS'!#REF!</definedName>
    <definedName name="Source_GF_zu_HNF" localSheetId="11">'Structure SUBS AK'!#REF!</definedName>
    <definedName name="Source_GF_zu_HNF">#REF!</definedName>
    <definedName name="Source_HNF_1" localSheetId="0">'RBG par SUP'!#REF!</definedName>
    <definedName name="Source_HNF_1" localSheetId="1">'Structure CAS'!#REF!</definedName>
    <definedName name="Source_HNF_1" localSheetId="5">'Structure CY'!#REF!</definedName>
    <definedName name="Source_HNF_1" localSheetId="7">'Structure DET SS PM'!#REF!</definedName>
    <definedName name="Source_HNF_1" localSheetId="8">'Structure MM trp'!#REF!</definedName>
    <definedName name="Source_HNF_1" localSheetId="6">'Structure PPM'!#REF!</definedName>
    <definedName name="Source_HNF_1" localSheetId="3">'Structure SAN'!#REF!</definedName>
    <definedName name="Source_HNF_1" localSheetId="2">'Structure SUBS'!#REF!</definedName>
    <definedName name="Source_HNF_1" localSheetId="11">'Structure SUBS AK'!#REF!</definedName>
    <definedName name="Source_HNF_1">#REF!</definedName>
    <definedName name="Source_HNF_3" localSheetId="0">'RBG par SUP'!#REF!</definedName>
    <definedName name="Source_HNF_3" localSheetId="1">'Structure CAS'!#REF!</definedName>
    <definedName name="Source_HNF_3" localSheetId="5">'Structure CY'!#REF!</definedName>
    <definedName name="Source_HNF_3" localSheetId="7">'Structure DET SS PM'!#REF!</definedName>
    <definedName name="Source_HNF_3" localSheetId="8">'Structure MM trp'!#REF!</definedName>
    <definedName name="Source_HNF_3" localSheetId="6">'Structure PPM'!#REF!</definedName>
    <definedName name="Source_HNF_3" localSheetId="3">'Structure SAN'!#REF!</definedName>
    <definedName name="Source_HNF_3" localSheetId="2">'Structure SUBS'!#REF!</definedName>
    <definedName name="Source_HNF_3" localSheetId="11">'Structure SUBS AK'!#REF!</definedName>
    <definedName name="Source_HNF_3">#REF!</definedName>
    <definedName name="Source_HNF_4" localSheetId="0">'RBG par SUP'!#REF!</definedName>
    <definedName name="Source_HNF_4" localSheetId="1">'Structure CAS'!#REF!</definedName>
    <definedName name="Source_HNF_4" localSheetId="5">'Structure CY'!#REF!</definedName>
    <definedName name="Source_HNF_4" localSheetId="7">'Structure DET SS PM'!#REF!</definedName>
    <definedName name="Source_HNF_4" localSheetId="8">'Structure MM trp'!#REF!</definedName>
    <definedName name="Source_HNF_4" localSheetId="6">'Structure PPM'!#REF!</definedName>
    <definedName name="Source_HNF_4" localSheetId="3">'Structure SAN'!#REF!</definedName>
    <definedName name="Source_HNF_4" localSheetId="2">'Structure SUBS'!#REF!</definedName>
    <definedName name="Source_HNF_4" localSheetId="11">'Structure SUBS AK'!#REF!</definedName>
    <definedName name="Source_HNF_4">#REF!</definedName>
    <definedName name="Source_HNF3" localSheetId="0">'RBG par SUP'!#REF!</definedName>
    <definedName name="Source_HNF3" localSheetId="1">'Structure CAS'!#REF!</definedName>
    <definedName name="Source_HNF3" localSheetId="5">'Structure CY'!#REF!</definedName>
    <definedName name="Source_HNF3" localSheetId="7">'Structure DET SS PM'!#REF!</definedName>
    <definedName name="Source_HNF3" localSheetId="8">'Structure MM trp'!#REF!</definedName>
    <definedName name="Source_HNF3" localSheetId="6">'Structure PPM'!#REF!</definedName>
    <definedName name="Source_HNF3" localSheetId="3">'Structure SAN'!#REF!</definedName>
    <definedName name="Source_HNF3" localSheetId="2">'Structure SUBS'!#REF!</definedName>
    <definedName name="Source_HNF3" localSheetId="11">'Structure SUBS AK'!#REF!</definedName>
    <definedName name="Source_HNF3">#REF!</definedName>
    <definedName name="Source_Schmutzschleuse" localSheetId="0">'RBG par SUP'!#REF!</definedName>
    <definedName name="Source_Schmutzschleuse" localSheetId="1">'Structure CAS'!#REF!</definedName>
    <definedName name="Source_Schmutzschleuse" localSheetId="5">'Structure CY'!#REF!</definedName>
    <definedName name="Source_Schmutzschleuse" localSheetId="7">'Structure DET SS PM'!#REF!</definedName>
    <definedName name="Source_Schmutzschleuse" localSheetId="8">'Structure MM trp'!#REF!</definedName>
    <definedName name="Source_Schmutzschleuse" localSheetId="6">'Structure PPM'!#REF!</definedName>
    <definedName name="Source_Schmutzschleuse" localSheetId="3">'Structure SAN'!#REF!</definedName>
    <definedName name="Source_Schmutzschleuse" localSheetId="2">'Structure SUBS'!#REF!</definedName>
    <definedName name="Source_Schmutzschleuse" localSheetId="11">'Structure SUBS AK'!#REF!</definedName>
    <definedName name="Source_Schmutzschleuse">#REF!</definedName>
  </definedNames>
  <calcPr calcId="191029"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0" i="149" l="1"/>
  <c r="E107" i="124" l="1"/>
  <c r="E106" i="124"/>
  <c r="E105" i="124"/>
  <c r="E104" i="124"/>
  <c r="E103" i="124"/>
  <c r="E102" i="124"/>
  <c r="E101" i="124"/>
  <c r="E100" i="124"/>
  <c r="E49" i="124"/>
  <c r="E48" i="124"/>
  <c r="E47" i="124"/>
  <c r="E46" i="124"/>
  <c r="E45" i="124"/>
  <c r="E44" i="124"/>
  <c r="E43" i="124"/>
  <c r="E42" i="124"/>
  <c r="E110" i="124"/>
  <c r="H60" i="146" l="1"/>
  <c r="H58" i="146"/>
  <c r="H57" i="146"/>
  <c r="E60" i="146" l="1"/>
  <c r="E58" i="146"/>
  <c r="R194" i="122"/>
  <c r="N56" i="122"/>
  <c r="M56" i="122"/>
  <c r="L56" i="122"/>
  <c r="K56" i="122"/>
  <c r="J56" i="122"/>
  <c r="I56" i="122"/>
  <c r="H56" i="122"/>
  <c r="G56" i="122"/>
  <c r="F56" i="122"/>
  <c r="E56" i="122"/>
  <c r="E38" i="122"/>
  <c r="H70" i="144"/>
  <c r="H622" i="151" s="1"/>
  <c r="H68" i="144"/>
  <c r="H620" i="151" s="1"/>
  <c r="H69" i="144"/>
  <c r="H621" i="151"/>
  <c r="E66" i="122"/>
  <c r="G57" i="122"/>
  <c r="F57" i="122"/>
  <c r="N57" i="122"/>
  <c r="M57" i="122"/>
  <c r="L57" i="122"/>
  <c r="K57" i="122"/>
  <c r="J57" i="122"/>
  <c r="I57" i="122"/>
  <c r="H57" i="122"/>
  <c r="E57" i="122"/>
  <c r="H7" i="155"/>
  <c r="G7" i="155"/>
  <c r="A405" i="151"/>
  <c r="B405" i="151"/>
  <c r="C405" i="151"/>
  <c r="D405" i="151"/>
  <c r="F405" i="151"/>
  <c r="G405" i="151"/>
  <c r="H405" i="151"/>
  <c r="K405" i="151"/>
  <c r="A406" i="151"/>
  <c r="B406" i="151"/>
  <c r="C406" i="151"/>
  <c r="D406" i="151"/>
  <c r="F406" i="151"/>
  <c r="G406" i="151"/>
  <c r="H406" i="151"/>
  <c r="K406" i="151"/>
  <c r="A407" i="151"/>
  <c r="B407" i="151"/>
  <c r="C407" i="151"/>
  <c r="D407" i="151"/>
  <c r="F407" i="151"/>
  <c r="G407" i="151"/>
  <c r="K407" i="151"/>
  <c r="A408" i="151"/>
  <c r="B408" i="151"/>
  <c r="C408" i="151"/>
  <c r="D408" i="151"/>
  <c r="F408" i="151"/>
  <c r="G408" i="151"/>
  <c r="K408" i="151"/>
  <c r="A409" i="151"/>
  <c r="B409" i="151"/>
  <c r="C409" i="151"/>
  <c r="D409" i="151"/>
  <c r="F409" i="151"/>
  <c r="G409" i="151"/>
  <c r="K409" i="151"/>
  <c r="A410" i="151"/>
  <c r="B410" i="151"/>
  <c r="C410" i="151"/>
  <c r="D410" i="151"/>
  <c r="F410" i="151"/>
  <c r="G410" i="151"/>
  <c r="K410" i="151"/>
  <c r="A411" i="151"/>
  <c r="B411" i="151"/>
  <c r="C411" i="151"/>
  <c r="D411" i="151"/>
  <c r="F411" i="151"/>
  <c r="G411" i="151"/>
  <c r="K411" i="151"/>
  <c r="A412" i="151"/>
  <c r="B412" i="151"/>
  <c r="C412" i="151"/>
  <c r="D412" i="151"/>
  <c r="E412" i="151"/>
  <c r="F412" i="151"/>
  <c r="G412" i="151"/>
  <c r="K412" i="151"/>
  <c r="A413" i="151"/>
  <c r="B413" i="151"/>
  <c r="C413" i="151"/>
  <c r="D413" i="151"/>
  <c r="F413" i="151"/>
  <c r="G413" i="151"/>
  <c r="K413" i="151"/>
  <c r="A414" i="151"/>
  <c r="B414" i="151"/>
  <c r="C414" i="151"/>
  <c r="D414" i="151"/>
  <c r="F414" i="151"/>
  <c r="G414" i="151"/>
  <c r="K414" i="151"/>
  <c r="A415" i="151"/>
  <c r="B415" i="151"/>
  <c r="C415" i="151"/>
  <c r="D415" i="151"/>
  <c r="F415" i="151"/>
  <c r="G415" i="151"/>
  <c r="K415" i="151"/>
  <c r="A416" i="151"/>
  <c r="B416" i="151"/>
  <c r="C416" i="151"/>
  <c r="D416" i="151"/>
  <c r="E416" i="151"/>
  <c r="F416" i="151"/>
  <c r="G416" i="151"/>
  <c r="K416" i="151"/>
  <c r="A417" i="151"/>
  <c r="B417" i="151"/>
  <c r="C417" i="151"/>
  <c r="D417" i="151"/>
  <c r="E417" i="151"/>
  <c r="F417" i="151"/>
  <c r="G417" i="151"/>
  <c r="K417" i="151"/>
  <c r="A418" i="151"/>
  <c r="B418" i="151"/>
  <c r="C418" i="151"/>
  <c r="D418" i="151"/>
  <c r="E418" i="151"/>
  <c r="F418" i="151"/>
  <c r="G418" i="151"/>
  <c r="K418" i="151"/>
  <c r="A419" i="151"/>
  <c r="B419" i="151"/>
  <c r="C419" i="151"/>
  <c r="D419" i="151"/>
  <c r="E419" i="151"/>
  <c r="F419" i="151"/>
  <c r="G419" i="151"/>
  <c r="K419" i="151"/>
  <c r="A420" i="151"/>
  <c r="B420" i="151"/>
  <c r="C420" i="151"/>
  <c r="D420" i="151"/>
  <c r="E420" i="151"/>
  <c r="F420" i="151"/>
  <c r="G420" i="151"/>
  <c r="K420" i="151"/>
  <c r="E29" i="146"/>
  <c r="H29" i="146" s="1"/>
  <c r="H410" i="151" s="1"/>
  <c r="A393" i="151"/>
  <c r="B393" i="151"/>
  <c r="C393" i="151"/>
  <c r="D393" i="151"/>
  <c r="F393" i="151"/>
  <c r="G393" i="151"/>
  <c r="K393" i="151"/>
  <c r="A394" i="151"/>
  <c r="B394" i="151"/>
  <c r="C394" i="151"/>
  <c r="D394" i="151"/>
  <c r="E394" i="151"/>
  <c r="F394" i="151"/>
  <c r="G394" i="151"/>
  <c r="K394" i="151"/>
  <c r="A395" i="151"/>
  <c r="B395" i="151"/>
  <c r="C395" i="151"/>
  <c r="D395" i="151"/>
  <c r="F395" i="151"/>
  <c r="G395" i="151"/>
  <c r="K395" i="151"/>
  <c r="A396" i="151"/>
  <c r="B396" i="151"/>
  <c r="C396" i="151"/>
  <c r="D396" i="151"/>
  <c r="F396" i="151"/>
  <c r="G396" i="151"/>
  <c r="K396" i="151"/>
  <c r="A397" i="151"/>
  <c r="B397" i="151"/>
  <c r="C397" i="151"/>
  <c r="D397" i="151"/>
  <c r="E397" i="151"/>
  <c r="F397" i="151"/>
  <c r="G397" i="151"/>
  <c r="K397" i="151"/>
  <c r="A398" i="151"/>
  <c r="B398" i="151"/>
  <c r="C398" i="151"/>
  <c r="D398" i="151"/>
  <c r="F398" i="151"/>
  <c r="G398" i="151"/>
  <c r="K398" i="151"/>
  <c r="A399" i="151"/>
  <c r="B399" i="151"/>
  <c r="C399" i="151"/>
  <c r="D399" i="151"/>
  <c r="E399" i="151"/>
  <c r="F399" i="151"/>
  <c r="G399" i="151"/>
  <c r="K399" i="151"/>
  <c r="A400" i="151"/>
  <c r="B400" i="151"/>
  <c r="C400" i="151"/>
  <c r="D400" i="151"/>
  <c r="E400" i="151"/>
  <c r="F400" i="151"/>
  <c r="G400" i="151"/>
  <c r="K400" i="151"/>
  <c r="A401" i="151"/>
  <c r="B401" i="151"/>
  <c r="C401" i="151"/>
  <c r="D401" i="151"/>
  <c r="E401" i="151"/>
  <c r="F401" i="151"/>
  <c r="G401" i="151"/>
  <c r="K401" i="151"/>
  <c r="A402" i="151"/>
  <c r="B402" i="151"/>
  <c r="C402" i="151"/>
  <c r="D402" i="151"/>
  <c r="E402" i="151"/>
  <c r="F402" i="151"/>
  <c r="G402" i="151"/>
  <c r="K402" i="151"/>
  <c r="A403" i="151"/>
  <c r="B403" i="151"/>
  <c r="C403" i="151"/>
  <c r="D403" i="151"/>
  <c r="E403" i="151"/>
  <c r="F403" i="151"/>
  <c r="G403" i="151"/>
  <c r="K403" i="151"/>
  <c r="A293" i="151"/>
  <c r="B293" i="151"/>
  <c r="C293" i="151"/>
  <c r="D293" i="151"/>
  <c r="F293" i="151"/>
  <c r="G293" i="151"/>
  <c r="K293" i="151"/>
  <c r="A294" i="151"/>
  <c r="B294" i="151"/>
  <c r="C294" i="151"/>
  <c r="D294" i="151"/>
  <c r="F294" i="151"/>
  <c r="G294" i="151"/>
  <c r="K294" i="151"/>
  <c r="A295" i="151"/>
  <c r="B295" i="151"/>
  <c r="C295" i="151"/>
  <c r="D295" i="151"/>
  <c r="F295" i="151"/>
  <c r="G295" i="151"/>
  <c r="K295" i="151"/>
  <c r="A296" i="151"/>
  <c r="B296" i="151"/>
  <c r="C296" i="151"/>
  <c r="D296" i="151"/>
  <c r="F296" i="151"/>
  <c r="G296" i="151"/>
  <c r="K296" i="151"/>
  <c r="A297" i="151"/>
  <c r="B297" i="151"/>
  <c r="C297" i="151"/>
  <c r="D297" i="151"/>
  <c r="F297" i="151"/>
  <c r="G297" i="151"/>
  <c r="K297" i="151"/>
  <c r="A298" i="151"/>
  <c r="B298" i="151"/>
  <c r="C298" i="151"/>
  <c r="D298" i="151"/>
  <c r="F298" i="151"/>
  <c r="G298" i="151"/>
  <c r="K298" i="151"/>
  <c r="A299" i="151"/>
  <c r="B299" i="151"/>
  <c r="C299" i="151"/>
  <c r="D299" i="151"/>
  <c r="F299" i="151"/>
  <c r="G299" i="151"/>
  <c r="K299" i="151"/>
  <c r="A300" i="151"/>
  <c r="B300" i="151"/>
  <c r="C300" i="151"/>
  <c r="D300" i="151"/>
  <c r="F300" i="151"/>
  <c r="G300" i="151"/>
  <c r="K300" i="151"/>
  <c r="A301" i="151"/>
  <c r="B301" i="151"/>
  <c r="C301" i="151"/>
  <c r="D301" i="151"/>
  <c r="F301" i="151"/>
  <c r="G301" i="151"/>
  <c r="K301" i="151"/>
  <c r="A302" i="151"/>
  <c r="B302" i="151"/>
  <c r="C302" i="151"/>
  <c r="D302" i="151"/>
  <c r="F302" i="151"/>
  <c r="G302" i="151"/>
  <c r="K302" i="151"/>
  <c r="A303" i="151"/>
  <c r="B303" i="151"/>
  <c r="C303" i="151"/>
  <c r="D303" i="151"/>
  <c r="F303" i="151"/>
  <c r="G303" i="151"/>
  <c r="K303" i="151"/>
  <c r="A304" i="151"/>
  <c r="B304" i="151"/>
  <c r="C304" i="151"/>
  <c r="D304" i="151"/>
  <c r="F304" i="151"/>
  <c r="G304" i="151"/>
  <c r="K304" i="151"/>
  <c r="A305" i="151"/>
  <c r="B305" i="151"/>
  <c r="C305" i="151"/>
  <c r="D305" i="151"/>
  <c r="F305" i="151"/>
  <c r="G305" i="151"/>
  <c r="K305" i="151"/>
  <c r="A306" i="151"/>
  <c r="B306" i="151"/>
  <c r="C306" i="151"/>
  <c r="D306" i="151"/>
  <c r="F306" i="151"/>
  <c r="G306" i="151"/>
  <c r="K306" i="151"/>
  <c r="A307" i="151"/>
  <c r="B307" i="151"/>
  <c r="C307" i="151"/>
  <c r="D307" i="151"/>
  <c r="F307" i="151"/>
  <c r="G307" i="151"/>
  <c r="K307" i="151"/>
  <c r="A308" i="151"/>
  <c r="B308" i="151"/>
  <c r="C308" i="151"/>
  <c r="D308" i="151"/>
  <c r="F308" i="151"/>
  <c r="G308" i="151"/>
  <c r="K308" i="151"/>
  <c r="A309" i="151"/>
  <c r="B309" i="151"/>
  <c r="C309" i="151"/>
  <c r="D309" i="151"/>
  <c r="F309" i="151"/>
  <c r="G309" i="151"/>
  <c r="K309" i="151"/>
  <c r="A310" i="151"/>
  <c r="B310" i="151"/>
  <c r="C310" i="151"/>
  <c r="D310" i="151"/>
  <c r="F310" i="151"/>
  <c r="G310" i="151"/>
  <c r="K310" i="151"/>
  <c r="A311" i="151"/>
  <c r="B311" i="151"/>
  <c r="C311" i="151"/>
  <c r="D311" i="151"/>
  <c r="F311" i="151"/>
  <c r="G311" i="151"/>
  <c r="K311" i="151"/>
  <c r="A312" i="151"/>
  <c r="B312" i="151"/>
  <c r="C312" i="151"/>
  <c r="D312" i="151"/>
  <c r="F312" i="151"/>
  <c r="G312" i="151"/>
  <c r="K312" i="151"/>
  <c r="A313" i="151"/>
  <c r="B313" i="151"/>
  <c r="C313" i="151"/>
  <c r="D313" i="151"/>
  <c r="F313" i="151"/>
  <c r="G313" i="151"/>
  <c r="K313" i="151"/>
  <c r="A314" i="151"/>
  <c r="B314" i="151"/>
  <c r="C314" i="151"/>
  <c r="D314" i="151"/>
  <c r="F314" i="151"/>
  <c r="G314" i="151"/>
  <c r="K314" i="151"/>
  <c r="A315" i="151"/>
  <c r="B315" i="151"/>
  <c r="C315" i="151"/>
  <c r="D315" i="151"/>
  <c r="F315" i="151"/>
  <c r="G315" i="151"/>
  <c r="K315" i="151"/>
  <c r="A316" i="151"/>
  <c r="B316" i="151"/>
  <c r="C316" i="151"/>
  <c r="D316" i="151"/>
  <c r="F316" i="151"/>
  <c r="G316" i="151"/>
  <c r="K316" i="151"/>
  <c r="A317" i="151"/>
  <c r="B317" i="151"/>
  <c r="C317" i="151"/>
  <c r="D317" i="151"/>
  <c r="F317" i="151"/>
  <c r="G317" i="151"/>
  <c r="K317" i="151"/>
  <c r="A318" i="151"/>
  <c r="B318" i="151"/>
  <c r="C318" i="151"/>
  <c r="D318" i="151"/>
  <c r="E318" i="151"/>
  <c r="F318" i="151"/>
  <c r="G318" i="151"/>
  <c r="K318" i="151"/>
  <c r="A319" i="151"/>
  <c r="B319" i="151"/>
  <c r="C319" i="151"/>
  <c r="D319" i="151"/>
  <c r="F319" i="151"/>
  <c r="G319" i="151"/>
  <c r="K319" i="151"/>
  <c r="A320" i="151"/>
  <c r="B320" i="151"/>
  <c r="C320" i="151"/>
  <c r="D320" i="151"/>
  <c r="F320" i="151"/>
  <c r="G320" i="151"/>
  <c r="K320" i="151"/>
  <c r="A321" i="151"/>
  <c r="B321" i="151"/>
  <c r="C321" i="151"/>
  <c r="D321" i="151"/>
  <c r="F321" i="151"/>
  <c r="G321" i="151"/>
  <c r="K321" i="151"/>
  <c r="A322" i="151"/>
  <c r="B322" i="151"/>
  <c r="C322" i="151"/>
  <c r="D322" i="151"/>
  <c r="F322" i="151"/>
  <c r="G322" i="151"/>
  <c r="K322" i="151"/>
  <c r="A323" i="151"/>
  <c r="B323" i="151"/>
  <c r="C323" i="151"/>
  <c r="D323" i="151"/>
  <c r="F323" i="151"/>
  <c r="G323" i="151"/>
  <c r="K323" i="151"/>
  <c r="A324" i="151"/>
  <c r="B324" i="151"/>
  <c r="C324" i="151"/>
  <c r="D324" i="151"/>
  <c r="F324" i="151"/>
  <c r="G324" i="151"/>
  <c r="K324" i="151"/>
  <c r="A325" i="151"/>
  <c r="B325" i="151"/>
  <c r="C325" i="151"/>
  <c r="D325" i="151"/>
  <c r="F325" i="151"/>
  <c r="G325" i="151"/>
  <c r="K325" i="151"/>
  <c r="A326" i="151"/>
  <c r="B326" i="151"/>
  <c r="C326" i="151"/>
  <c r="D326" i="151"/>
  <c r="E326" i="151"/>
  <c r="F326" i="151"/>
  <c r="G326" i="151"/>
  <c r="K326" i="151"/>
  <c r="A327" i="151"/>
  <c r="B327" i="151"/>
  <c r="C327" i="151"/>
  <c r="D327" i="151"/>
  <c r="E327" i="151"/>
  <c r="F327" i="151"/>
  <c r="G327" i="151"/>
  <c r="K327" i="151"/>
  <c r="A328" i="151"/>
  <c r="B328" i="151"/>
  <c r="C328" i="151"/>
  <c r="D328" i="151"/>
  <c r="E328" i="151"/>
  <c r="F328" i="151"/>
  <c r="G328" i="151"/>
  <c r="K328" i="151"/>
  <c r="A329" i="151"/>
  <c r="B329" i="151"/>
  <c r="C329" i="151"/>
  <c r="D329" i="151"/>
  <c r="F329" i="151"/>
  <c r="G329" i="151"/>
  <c r="K329" i="151"/>
  <c r="A330" i="151"/>
  <c r="B330" i="151"/>
  <c r="C330" i="151"/>
  <c r="D330" i="151"/>
  <c r="F330" i="151"/>
  <c r="G330" i="151"/>
  <c r="K330" i="151"/>
  <c r="A331" i="151"/>
  <c r="B331" i="151"/>
  <c r="C331" i="151"/>
  <c r="D331" i="151"/>
  <c r="F331" i="151"/>
  <c r="G331" i="151"/>
  <c r="K331" i="151"/>
  <c r="A332" i="151"/>
  <c r="B332" i="151"/>
  <c r="C332" i="151"/>
  <c r="D332" i="151"/>
  <c r="F332" i="151"/>
  <c r="G332" i="151"/>
  <c r="K332" i="151"/>
  <c r="A333" i="151"/>
  <c r="B333" i="151"/>
  <c r="C333" i="151"/>
  <c r="D333" i="151"/>
  <c r="F333" i="151"/>
  <c r="G333" i="151"/>
  <c r="K333" i="151"/>
  <c r="A334" i="151"/>
  <c r="B334" i="151"/>
  <c r="C334" i="151"/>
  <c r="D334" i="151"/>
  <c r="F334" i="151"/>
  <c r="G334" i="151"/>
  <c r="K334" i="151"/>
  <c r="A335" i="151"/>
  <c r="B335" i="151"/>
  <c r="C335" i="151"/>
  <c r="D335" i="151"/>
  <c r="F335" i="151"/>
  <c r="G335" i="151"/>
  <c r="K335" i="151"/>
  <c r="A336" i="151"/>
  <c r="B336" i="151"/>
  <c r="C336" i="151"/>
  <c r="D336" i="151"/>
  <c r="F336" i="151"/>
  <c r="G336" i="151"/>
  <c r="K336" i="151"/>
  <c r="A337" i="151"/>
  <c r="B337" i="151"/>
  <c r="C337" i="151"/>
  <c r="D337" i="151"/>
  <c r="F337" i="151"/>
  <c r="G337" i="151"/>
  <c r="K337" i="151"/>
  <c r="A338" i="151"/>
  <c r="B338" i="151"/>
  <c r="C338" i="151"/>
  <c r="D338" i="151"/>
  <c r="F338" i="151"/>
  <c r="G338" i="151"/>
  <c r="K338" i="151"/>
  <c r="A339" i="151"/>
  <c r="B339" i="151"/>
  <c r="C339" i="151"/>
  <c r="D339" i="151"/>
  <c r="F339" i="151"/>
  <c r="G339" i="151"/>
  <c r="K339" i="151"/>
  <c r="A340" i="151"/>
  <c r="B340" i="151"/>
  <c r="C340" i="151"/>
  <c r="D340" i="151"/>
  <c r="F340" i="151"/>
  <c r="G340" i="151"/>
  <c r="K340" i="151"/>
  <c r="A341" i="151"/>
  <c r="B341" i="151"/>
  <c r="C341" i="151"/>
  <c r="D341" i="151"/>
  <c r="F341" i="151"/>
  <c r="G341" i="151"/>
  <c r="K341" i="151"/>
  <c r="A342" i="151"/>
  <c r="B342" i="151"/>
  <c r="C342" i="151"/>
  <c r="D342" i="151"/>
  <c r="F342" i="151"/>
  <c r="G342" i="151"/>
  <c r="K342" i="151"/>
  <c r="A343" i="151"/>
  <c r="B343" i="151"/>
  <c r="C343" i="151"/>
  <c r="D343" i="151"/>
  <c r="F343" i="151"/>
  <c r="G343" i="151"/>
  <c r="K343" i="151"/>
  <c r="A344" i="151"/>
  <c r="B344" i="151"/>
  <c r="C344" i="151"/>
  <c r="D344" i="151"/>
  <c r="F344" i="151"/>
  <c r="G344" i="151"/>
  <c r="K344" i="151"/>
  <c r="A345" i="151"/>
  <c r="B345" i="151"/>
  <c r="C345" i="151"/>
  <c r="D345" i="151"/>
  <c r="F345" i="151"/>
  <c r="G345" i="151"/>
  <c r="K345" i="151"/>
  <c r="A346" i="151"/>
  <c r="B346" i="151"/>
  <c r="C346" i="151"/>
  <c r="D346" i="151"/>
  <c r="F346" i="151"/>
  <c r="G346" i="151"/>
  <c r="K346" i="151"/>
  <c r="A347" i="151"/>
  <c r="B347" i="151"/>
  <c r="C347" i="151"/>
  <c r="D347" i="151"/>
  <c r="F347" i="151"/>
  <c r="G347" i="151"/>
  <c r="K347" i="151"/>
  <c r="A348" i="151"/>
  <c r="B348" i="151"/>
  <c r="C348" i="151"/>
  <c r="D348" i="151"/>
  <c r="F348" i="151"/>
  <c r="G348" i="151"/>
  <c r="K348" i="151"/>
  <c r="A349" i="151"/>
  <c r="B349" i="151"/>
  <c r="C349" i="151"/>
  <c r="D349" i="151"/>
  <c r="F349" i="151"/>
  <c r="G349" i="151"/>
  <c r="K349" i="151"/>
  <c r="A350" i="151"/>
  <c r="B350" i="151"/>
  <c r="C350" i="151"/>
  <c r="D350" i="151"/>
  <c r="F350" i="151"/>
  <c r="G350" i="151"/>
  <c r="K350" i="151"/>
  <c r="A351" i="151"/>
  <c r="B351" i="151"/>
  <c r="C351" i="151"/>
  <c r="D351" i="151"/>
  <c r="F351" i="151"/>
  <c r="G351" i="151"/>
  <c r="K351" i="151"/>
  <c r="A352" i="151"/>
  <c r="B352" i="151"/>
  <c r="C352" i="151"/>
  <c r="D352" i="151"/>
  <c r="F352" i="151"/>
  <c r="G352" i="151"/>
  <c r="K352" i="151"/>
  <c r="A353" i="151"/>
  <c r="B353" i="151"/>
  <c r="C353" i="151"/>
  <c r="D353" i="151"/>
  <c r="F353" i="151"/>
  <c r="G353" i="151"/>
  <c r="K353" i="151"/>
  <c r="A354" i="151"/>
  <c r="B354" i="151"/>
  <c r="C354" i="151"/>
  <c r="D354" i="151"/>
  <c r="F354" i="151"/>
  <c r="G354" i="151"/>
  <c r="K354" i="151"/>
  <c r="A355" i="151"/>
  <c r="B355" i="151"/>
  <c r="C355" i="151"/>
  <c r="D355" i="151"/>
  <c r="F355" i="151"/>
  <c r="G355" i="151"/>
  <c r="K355" i="151"/>
  <c r="A356" i="151"/>
  <c r="B356" i="151"/>
  <c r="C356" i="151"/>
  <c r="D356" i="151"/>
  <c r="E356" i="151"/>
  <c r="F356" i="151"/>
  <c r="G356" i="151"/>
  <c r="K356" i="151"/>
  <c r="A357" i="151"/>
  <c r="B357" i="151"/>
  <c r="C357" i="151"/>
  <c r="D357" i="151"/>
  <c r="F357" i="151"/>
  <c r="G357" i="151"/>
  <c r="K357" i="151"/>
  <c r="A358" i="151"/>
  <c r="B358" i="151"/>
  <c r="C358" i="151"/>
  <c r="D358" i="151"/>
  <c r="F358" i="151"/>
  <c r="G358" i="151"/>
  <c r="K358" i="151"/>
  <c r="A359" i="151"/>
  <c r="B359" i="151"/>
  <c r="C359" i="151"/>
  <c r="D359" i="151"/>
  <c r="F359" i="151"/>
  <c r="G359" i="151"/>
  <c r="K359" i="151"/>
  <c r="A360" i="151"/>
  <c r="B360" i="151"/>
  <c r="C360" i="151"/>
  <c r="D360" i="151"/>
  <c r="F360" i="151"/>
  <c r="G360" i="151"/>
  <c r="K360" i="151"/>
  <c r="A361" i="151"/>
  <c r="B361" i="151"/>
  <c r="C361" i="151"/>
  <c r="D361" i="151"/>
  <c r="F361" i="151"/>
  <c r="G361" i="151"/>
  <c r="K361" i="151"/>
  <c r="A362" i="151"/>
  <c r="B362" i="151"/>
  <c r="C362" i="151"/>
  <c r="D362" i="151"/>
  <c r="F362" i="151"/>
  <c r="G362" i="151"/>
  <c r="K362" i="151"/>
  <c r="A363" i="151"/>
  <c r="B363" i="151"/>
  <c r="C363" i="151"/>
  <c r="D363" i="151"/>
  <c r="F363" i="151"/>
  <c r="G363" i="151"/>
  <c r="K363" i="151"/>
  <c r="A364" i="151"/>
  <c r="B364" i="151"/>
  <c r="C364" i="151"/>
  <c r="D364" i="151"/>
  <c r="E364" i="151"/>
  <c r="F364" i="151"/>
  <c r="G364" i="151"/>
  <c r="K364" i="151"/>
  <c r="A365" i="151"/>
  <c r="B365" i="151"/>
  <c r="C365" i="151"/>
  <c r="D365" i="151"/>
  <c r="E365" i="151"/>
  <c r="F365" i="151"/>
  <c r="G365" i="151"/>
  <c r="K365" i="151"/>
  <c r="A366" i="151"/>
  <c r="B366" i="151"/>
  <c r="C366" i="151"/>
  <c r="D366" i="151"/>
  <c r="E366" i="151"/>
  <c r="F366" i="151"/>
  <c r="G366" i="151"/>
  <c r="K366" i="151"/>
  <c r="A367" i="151"/>
  <c r="B367" i="151"/>
  <c r="C367" i="151"/>
  <c r="D367" i="151"/>
  <c r="F367" i="151"/>
  <c r="G367" i="151"/>
  <c r="K367" i="151"/>
  <c r="A368" i="151"/>
  <c r="B368" i="151"/>
  <c r="C368" i="151"/>
  <c r="D368" i="151"/>
  <c r="F368" i="151"/>
  <c r="G368" i="151"/>
  <c r="K368" i="151"/>
  <c r="A369" i="151"/>
  <c r="B369" i="151"/>
  <c r="C369" i="151"/>
  <c r="D369" i="151"/>
  <c r="F369" i="151"/>
  <c r="G369" i="151"/>
  <c r="K369" i="151"/>
  <c r="A370" i="151"/>
  <c r="B370" i="151"/>
  <c r="C370" i="151"/>
  <c r="D370" i="151"/>
  <c r="F370" i="151"/>
  <c r="G370" i="151"/>
  <c r="K370" i="151"/>
  <c r="A371" i="151"/>
  <c r="B371" i="151"/>
  <c r="C371" i="151"/>
  <c r="D371" i="151"/>
  <c r="F371" i="151"/>
  <c r="G371" i="151"/>
  <c r="K371" i="151"/>
  <c r="A372" i="151"/>
  <c r="B372" i="151"/>
  <c r="C372" i="151"/>
  <c r="D372" i="151"/>
  <c r="F372" i="151"/>
  <c r="G372" i="151"/>
  <c r="K372" i="151"/>
  <c r="A373" i="151"/>
  <c r="B373" i="151"/>
  <c r="C373" i="151"/>
  <c r="D373" i="151"/>
  <c r="F373" i="151"/>
  <c r="G373" i="151"/>
  <c r="K373" i="151"/>
  <c r="A374" i="151"/>
  <c r="B374" i="151"/>
  <c r="C374" i="151"/>
  <c r="D374" i="151"/>
  <c r="F374" i="151"/>
  <c r="G374" i="151"/>
  <c r="K374" i="151"/>
  <c r="A375" i="151"/>
  <c r="B375" i="151"/>
  <c r="C375" i="151"/>
  <c r="D375" i="151"/>
  <c r="F375" i="151"/>
  <c r="G375" i="151"/>
  <c r="K375" i="151"/>
  <c r="A376" i="151"/>
  <c r="B376" i="151"/>
  <c r="C376" i="151"/>
  <c r="D376" i="151"/>
  <c r="F376" i="151"/>
  <c r="G376" i="151"/>
  <c r="K376" i="151"/>
  <c r="A377" i="151"/>
  <c r="B377" i="151"/>
  <c r="C377" i="151"/>
  <c r="D377" i="151"/>
  <c r="F377" i="151"/>
  <c r="G377" i="151"/>
  <c r="K377" i="151"/>
  <c r="A378" i="151"/>
  <c r="B378" i="151"/>
  <c r="C378" i="151"/>
  <c r="D378" i="151"/>
  <c r="F378" i="151"/>
  <c r="G378" i="151"/>
  <c r="K378" i="151"/>
  <c r="A379" i="151"/>
  <c r="B379" i="151"/>
  <c r="C379" i="151"/>
  <c r="D379" i="151"/>
  <c r="E379" i="151"/>
  <c r="F379" i="151"/>
  <c r="G379" i="151"/>
  <c r="K379" i="151"/>
  <c r="A380" i="151"/>
  <c r="B380" i="151"/>
  <c r="C380" i="151"/>
  <c r="D380" i="151"/>
  <c r="F380" i="151"/>
  <c r="G380" i="151"/>
  <c r="K380" i="151"/>
  <c r="A381" i="151"/>
  <c r="B381" i="151"/>
  <c r="C381" i="151"/>
  <c r="D381" i="151"/>
  <c r="F381" i="151"/>
  <c r="G381" i="151"/>
  <c r="K381" i="151"/>
  <c r="A382" i="151"/>
  <c r="B382" i="151"/>
  <c r="C382" i="151"/>
  <c r="D382" i="151"/>
  <c r="E382" i="151"/>
  <c r="F382" i="151"/>
  <c r="G382" i="151"/>
  <c r="K382" i="151"/>
  <c r="A383" i="151"/>
  <c r="B383" i="151"/>
  <c r="C383" i="151"/>
  <c r="D383" i="151"/>
  <c r="F383" i="151"/>
  <c r="G383" i="151"/>
  <c r="K383" i="151"/>
  <c r="A384" i="151"/>
  <c r="B384" i="151"/>
  <c r="C384" i="151"/>
  <c r="D384" i="151"/>
  <c r="F384" i="151"/>
  <c r="G384" i="151"/>
  <c r="K384" i="151"/>
  <c r="A385" i="151"/>
  <c r="B385" i="151"/>
  <c r="C385" i="151"/>
  <c r="D385" i="151"/>
  <c r="F385" i="151"/>
  <c r="G385" i="151"/>
  <c r="K385" i="151"/>
  <c r="A386" i="151"/>
  <c r="B386" i="151"/>
  <c r="C386" i="151"/>
  <c r="D386" i="151"/>
  <c r="F386" i="151"/>
  <c r="G386" i="151"/>
  <c r="K386" i="151"/>
  <c r="A387" i="151"/>
  <c r="B387" i="151"/>
  <c r="C387" i="151"/>
  <c r="D387" i="151"/>
  <c r="F387" i="151"/>
  <c r="G387" i="151"/>
  <c r="K387" i="151"/>
  <c r="A388" i="151"/>
  <c r="B388" i="151"/>
  <c r="C388" i="151"/>
  <c r="D388" i="151"/>
  <c r="F388" i="151"/>
  <c r="G388" i="151"/>
  <c r="K388" i="151"/>
  <c r="A389" i="151"/>
  <c r="B389" i="151"/>
  <c r="C389" i="151"/>
  <c r="D389" i="151"/>
  <c r="F389" i="151"/>
  <c r="G389" i="151"/>
  <c r="K389" i="151"/>
  <c r="A390" i="151"/>
  <c r="B390" i="151"/>
  <c r="C390" i="151"/>
  <c r="D390" i="151"/>
  <c r="F390" i="151"/>
  <c r="G390" i="151"/>
  <c r="K390" i="151"/>
  <c r="A391" i="151"/>
  <c r="B391" i="151"/>
  <c r="C391" i="151"/>
  <c r="D391" i="151"/>
  <c r="F391" i="151"/>
  <c r="G391" i="151"/>
  <c r="K391" i="151"/>
  <c r="A392" i="151"/>
  <c r="B392" i="151"/>
  <c r="C392" i="151"/>
  <c r="D392" i="151"/>
  <c r="F392" i="151"/>
  <c r="G392" i="151"/>
  <c r="K392" i="151"/>
  <c r="A248" i="151"/>
  <c r="B248" i="151"/>
  <c r="C248" i="151"/>
  <c r="D248" i="151"/>
  <c r="E248" i="151"/>
  <c r="F248" i="151"/>
  <c r="G248" i="151"/>
  <c r="K248" i="151"/>
  <c r="A249" i="151"/>
  <c r="B249" i="151"/>
  <c r="C249" i="151"/>
  <c r="D249" i="151"/>
  <c r="E249" i="151"/>
  <c r="F249" i="151"/>
  <c r="G249" i="151"/>
  <c r="K249" i="151"/>
  <c r="A250" i="151"/>
  <c r="B250" i="151"/>
  <c r="C250" i="151"/>
  <c r="D250" i="151"/>
  <c r="E250" i="151"/>
  <c r="F250" i="151"/>
  <c r="G250" i="151"/>
  <c r="K250" i="151"/>
  <c r="A251" i="151"/>
  <c r="B251" i="151"/>
  <c r="C251" i="151"/>
  <c r="D251" i="151"/>
  <c r="E251" i="151"/>
  <c r="G251" i="151"/>
  <c r="K251" i="151"/>
  <c r="A252" i="151"/>
  <c r="B252" i="151"/>
  <c r="C252" i="151"/>
  <c r="D252" i="151"/>
  <c r="E252" i="151"/>
  <c r="G252" i="151"/>
  <c r="K252" i="151"/>
  <c r="A253" i="151"/>
  <c r="B253" i="151"/>
  <c r="C253" i="151"/>
  <c r="D253" i="151"/>
  <c r="E253" i="151"/>
  <c r="G253" i="151"/>
  <c r="K253" i="151"/>
  <c r="A254" i="151"/>
  <c r="B254" i="151"/>
  <c r="C254" i="151"/>
  <c r="D254" i="151"/>
  <c r="E254" i="151"/>
  <c r="G254" i="151"/>
  <c r="K254" i="151"/>
  <c r="A255" i="151"/>
  <c r="B255" i="151"/>
  <c r="C255" i="151"/>
  <c r="D255" i="151"/>
  <c r="E255" i="151"/>
  <c r="G255" i="151"/>
  <c r="K255" i="151"/>
  <c r="A256" i="151"/>
  <c r="B256" i="151"/>
  <c r="C256" i="151"/>
  <c r="D256" i="151"/>
  <c r="E256" i="151"/>
  <c r="G256" i="151"/>
  <c r="K256" i="151"/>
  <c r="A257" i="151"/>
  <c r="B257" i="151"/>
  <c r="C257" i="151"/>
  <c r="D257" i="151"/>
  <c r="E257" i="151"/>
  <c r="G257" i="151"/>
  <c r="K257" i="151"/>
  <c r="A258" i="151"/>
  <c r="B258" i="151"/>
  <c r="C258" i="151"/>
  <c r="D258" i="151"/>
  <c r="E258" i="151"/>
  <c r="G258" i="151"/>
  <c r="K258" i="151"/>
  <c r="A259" i="151"/>
  <c r="B259" i="151"/>
  <c r="C259" i="151"/>
  <c r="D259" i="151"/>
  <c r="E259" i="151"/>
  <c r="G259" i="151"/>
  <c r="K259" i="151"/>
  <c r="A260" i="151"/>
  <c r="B260" i="151"/>
  <c r="C260" i="151"/>
  <c r="D260" i="151"/>
  <c r="E260" i="151"/>
  <c r="G260" i="151"/>
  <c r="K260" i="151"/>
  <c r="A261" i="151"/>
  <c r="B261" i="151"/>
  <c r="C261" i="151"/>
  <c r="D261" i="151"/>
  <c r="E261" i="151"/>
  <c r="G261" i="151"/>
  <c r="K261" i="151"/>
  <c r="A262" i="151"/>
  <c r="B262" i="151"/>
  <c r="C262" i="151"/>
  <c r="D262" i="151"/>
  <c r="E262" i="151"/>
  <c r="G262" i="151"/>
  <c r="K262" i="151"/>
  <c r="A263" i="151"/>
  <c r="B263" i="151"/>
  <c r="C263" i="151"/>
  <c r="D263" i="151"/>
  <c r="E263" i="151"/>
  <c r="G263" i="151"/>
  <c r="K263" i="151"/>
  <c r="A264" i="151"/>
  <c r="B264" i="151"/>
  <c r="C264" i="151"/>
  <c r="D264" i="151"/>
  <c r="E264" i="151"/>
  <c r="G264" i="151"/>
  <c r="K264" i="151"/>
  <c r="A265" i="151"/>
  <c r="B265" i="151"/>
  <c r="C265" i="151"/>
  <c r="D265" i="151"/>
  <c r="E265" i="151"/>
  <c r="G265" i="151"/>
  <c r="K265" i="151"/>
  <c r="A266" i="151"/>
  <c r="B266" i="151"/>
  <c r="C266" i="151"/>
  <c r="D266" i="151"/>
  <c r="E266" i="151"/>
  <c r="G266" i="151"/>
  <c r="K266" i="151"/>
  <c r="A267" i="151"/>
  <c r="B267" i="151"/>
  <c r="C267" i="151"/>
  <c r="D267" i="151"/>
  <c r="E267" i="151"/>
  <c r="G267" i="151"/>
  <c r="K267" i="151"/>
  <c r="A268" i="151"/>
  <c r="B268" i="151"/>
  <c r="C268" i="151"/>
  <c r="D268" i="151"/>
  <c r="E268" i="151"/>
  <c r="G268" i="151"/>
  <c r="K268" i="151"/>
  <c r="A269" i="151"/>
  <c r="B269" i="151"/>
  <c r="C269" i="151"/>
  <c r="D269" i="151"/>
  <c r="E269" i="151"/>
  <c r="G269" i="151"/>
  <c r="K269" i="151"/>
  <c r="A270" i="151"/>
  <c r="B270" i="151"/>
  <c r="C270" i="151"/>
  <c r="D270" i="151"/>
  <c r="E270" i="151"/>
  <c r="G270" i="151"/>
  <c r="K270" i="151"/>
  <c r="A271" i="151"/>
  <c r="B271" i="151"/>
  <c r="C271" i="151"/>
  <c r="D271" i="151"/>
  <c r="E271" i="151"/>
  <c r="G271" i="151"/>
  <c r="K271" i="151"/>
  <c r="A272" i="151"/>
  <c r="B272" i="151"/>
  <c r="C272" i="151"/>
  <c r="D272" i="151"/>
  <c r="E272" i="151"/>
  <c r="G272" i="151"/>
  <c r="K272" i="151"/>
  <c r="A273" i="151"/>
  <c r="B273" i="151"/>
  <c r="C273" i="151"/>
  <c r="D273" i="151"/>
  <c r="E273" i="151"/>
  <c r="G273" i="151"/>
  <c r="K273" i="151"/>
  <c r="A274" i="151"/>
  <c r="B274" i="151"/>
  <c r="C274" i="151"/>
  <c r="D274" i="151"/>
  <c r="E274" i="151"/>
  <c r="G274" i="151"/>
  <c r="K274" i="151"/>
  <c r="A275" i="151"/>
  <c r="B275" i="151"/>
  <c r="C275" i="151"/>
  <c r="D275" i="151"/>
  <c r="E275" i="151"/>
  <c r="G275" i="151"/>
  <c r="K275" i="151"/>
  <c r="A276" i="151"/>
  <c r="B276" i="151"/>
  <c r="C276" i="151"/>
  <c r="D276" i="151"/>
  <c r="E276" i="151"/>
  <c r="G276" i="151"/>
  <c r="K276" i="151"/>
  <c r="A277" i="151"/>
  <c r="B277" i="151"/>
  <c r="C277" i="151"/>
  <c r="D277" i="151"/>
  <c r="E277" i="151"/>
  <c r="G277" i="151"/>
  <c r="K277" i="151"/>
  <c r="A278" i="151"/>
  <c r="B278" i="151"/>
  <c r="C278" i="151"/>
  <c r="D278" i="151"/>
  <c r="E278" i="151"/>
  <c r="G278" i="151"/>
  <c r="K278" i="151"/>
  <c r="A279" i="151"/>
  <c r="B279" i="151"/>
  <c r="C279" i="151"/>
  <c r="D279" i="151"/>
  <c r="E279" i="151"/>
  <c r="G279" i="151"/>
  <c r="K279" i="151"/>
  <c r="A280" i="151"/>
  <c r="B280" i="151"/>
  <c r="C280" i="151"/>
  <c r="D280" i="151"/>
  <c r="E280" i="151"/>
  <c r="G280" i="151"/>
  <c r="K280" i="151"/>
  <c r="A281" i="151"/>
  <c r="B281" i="151"/>
  <c r="C281" i="151"/>
  <c r="D281" i="151"/>
  <c r="E281" i="151"/>
  <c r="G281" i="151"/>
  <c r="K281" i="151"/>
  <c r="A282" i="151"/>
  <c r="B282" i="151"/>
  <c r="C282" i="151"/>
  <c r="D282" i="151"/>
  <c r="E282" i="151"/>
  <c r="F282" i="151"/>
  <c r="G282" i="151"/>
  <c r="K282" i="151"/>
  <c r="A283" i="151"/>
  <c r="B283" i="151"/>
  <c r="C283" i="151"/>
  <c r="D283" i="151"/>
  <c r="E283" i="151"/>
  <c r="F283" i="151"/>
  <c r="G283" i="151"/>
  <c r="K283" i="151"/>
  <c r="A284" i="151"/>
  <c r="B284" i="151"/>
  <c r="C284" i="151"/>
  <c r="D284" i="151"/>
  <c r="E284" i="151"/>
  <c r="F284" i="151"/>
  <c r="G284" i="151"/>
  <c r="K284" i="151"/>
  <c r="A285" i="151"/>
  <c r="B285" i="151"/>
  <c r="C285" i="151"/>
  <c r="D285" i="151"/>
  <c r="E285" i="151"/>
  <c r="F285" i="151"/>
  <c r="G285" i="151"/>
  <c r="K285" i="151"/>
  <c r="A286" i="151"/>
  <c r="B286" i="151"/>
  <c r="C286" i="151"/>
  <c r="D286" i="151"/>
  <c r="E286" i="151"/>
  <c r="F286" i="151"/>
  <c r="G286" i="151"/>
  <c r="K286" i="151"/>
  <c r="A287" i="151"/>
  <c r="B287" i="151"/>
  <c r="C287" i="151"/>
  <c r="D287" i="151"/>
  <c r="E287" i="151"/>
  <c r="F287" i="151"/>
  <c r="G287" i="151"/>
  <c r="K287" i="151"/>
  <c r="A288" i="151"/>
  <c r="B288" i="151"/>
  <c r="C288" i="151"/>
  <c r="D288" i="151"/>
  <c r="E288" i="151"/>
  <c r="F288" i="151"/>
  <c r="G288" i="151"/>
  <c r="K288" i="151"/>
  <c r="A289" i="151"/>
  <c r="B289" i="151"/>
  <c r="C289" i="151"/>
  <c r="D289" i="151"/>
  <c r="E289" i="151"/>
  <c r="F289" i="151"/>
  <c r="G289" i="151"/>
  <c r="K289" i="151"/>
  <c r="A290" i="151"/>
  <c r="B290" i="151"/>
  <c r="C290" i="151"/>
  <c r="D290" i="151"/>
  <c r="E290" i="151"/>
  <c r="F290" i="151"/>
  <c r="G290" i="151"/>
  <c r="K290" i="151"/>
  <c r="A291" i="151"/>
  <c r="B291" i="151"/>
  <c r="C291" i="151"/>
  <c r="D291" i="151"/>
  <c r="E291" i="151"/>
  <c r="F291" i="151"/>
  <c r="G291" i="151"/>
  <c r="K291" i="151"/>
  <c r="A173" i="151"/>
  <c r="B173" i="151"/>
  <c r="C173" i="151"/>
  <c r="D173" i="151"/>
  <c r="F173" i="151"/>
  <c r="K173" i="151"/>
  <c r="A174" i="151"/>
  <c r="B174" i="151"/>
  <c r="C174" i="151"/>
  <c r="D174" i="151"/>
  <c r="F174" i="151"/>
  <c r="K174" i="151"/>
  <c r="A175" i="151"/>
  <c r="B175" i="151"/>
  <c r="C175" i="151"/>
  <c r="D175" i="151"/>
  <c r="F175" i="151"/>
  <c r="G175" i="151"/>
  <c r="K175" i="151"/>
  <c r="A176" i="151"/>
  <c r="B176" i="151"/>
  <c r="C176" i="151"/>
  <c r="D176" i="151"/>
  <c r="F176" i="151"/>
  <c r="K176" i="151"/>
  <c r="A177" i="151"/>
  <c r="B177" i="151"/>
  <c r="C177" i="151"/>
  <c r="D177" i="151"/>
  <c r="F177" i="151"/>
  <c r="G177" i="151"/>
  <c r="K177" i="151"/>
  <c r="A178" i="151"/>
  <c r="B178" i="151"/>
  <c r="C178" i="151"/>
  <c r="D178" i="151"/>
  <c r="F178" i="151"/>
  <c r="G178" i="151"/>
  <c r="K178" i="151"/>
  <c r="A179" i="151"/>
  <c r="B179" i="151"/>
  <c r="C179" i="151"/>
  <c r="D179" i="151"/>
  <c r="F179" i="151"/>
  <c r="G179" i="151"/>
  <c r="K179" i="151"/>
  <c r="A180" i="151"/>
  <c r="B180" i="151"/>
  <c r="C180" i="151"/>
  <c r="D180" i="151"/>
  <c r="F180" i="151"/>
  <c r="G180" i="151"/>
  <c r="K180" i="151"/>
  <c r="A181" i="151"/>
  <c r="B181" i="151"/>
  <c r="C181" i="151"/>
  <c r="D181" i="151"/>
  <c r="F181" i="151"/>
  <c r="G181" i="151"/>
  <c r="K181" i="151"/>
  <c r="A182" i="151"/>
  <c r="B182" i="151"/>
  <c r="C182" i="151"/>
  <c r="D182" i="151"/>
  <c r="F182" i="151"/>
  <c r="G182" i="151"/>
  <c r="K182" i="151"/>
  <c r="A183" i="151"/>
  <c r="B183" i="151"/>
  <c r="C183" i="151"/>
  <c r="D183" i="151"/>
  <c r="F183" i="151"/>
  <c r="G183" i="151"/>
  <c r="K183" i="151"/>
  <c r="A184" i="151"/>
  <c r="B184" i="151"/>
  <c r="C184" i="151"/>
  <c r="D184" i="151"/>
  <c r="F184" i="151"/>
  <c r="G184" i="151"/>
  <c r="K184" i="151"/>
  <c r="A185" i="151"/>
  <c r="B185" i="151"/>
  <c r="C185" i="151"/>
  <c r="D185" i="151"/>
  <c r="F185" i="151"/>
  <c r="G185" i="151"/>
  <c r="K185" i="151"/>
  <c r="A186" i="151"/>
  <c r="B186" i="151"/>
  <c r="C186" i="151"/>
  <c r="D186" i="151"/>
  <c r="F186" i="151"/>
  <c r="G186" i="151"/>
  <c r="K186" i="151"/>
  <c r="A187" i="151"/>
  <c r="B187" i="151"/>
  <c r="C187" i="151"/>
  <c r="D187" i="151"/>
  <c r="F187" i="151"/>
  <c r="G187" i="151"/>
  <c r="K187" i="151"/>
  <c r="A188" i="151"/>
  <c r="B188" i="151"/>
  <c r="C188" i="151"/>
  <c r="D188" i="151"/>
  <c r="E188" i="151"/>
  <c r="F188" i="151"/>
  <c r="G188" i="151"/>
  <c r="K188" i="151"/>
  <c r="A189" i="151"/>
  <c r="B189" i="151"/>
  <c r="C189" i="151"/>
  <c r="D189" i="151"/>
  <c r="E189" i="151"/>
  <c r="F189" i="151"/>
  <c r="G189" i="151"/>
  <c r="K189" i="151"/>
  <c r="A190" i="151"/>
  <c r="B190" i="151"/>
  <c r="C190" i="151"/>
  <c r="D190" i="151"/>
  <c r="E190" i="151"/>
  <c r="F190" i="151"/>
  <c r="G190" i="151"/>
  <c r="K190" i="151"/>
  <c r="A191" i="151"/>
  <c r="B191" i="151"/>
  <c r="C191" i="151"/>
  <c r="D191" i="151"/>
  <c r="E191" i="151"/>
  <c r="F191" i="151"/>
  <c r="G191" i="151"/>
  <c r="K191" i="151"/>
  <c r="A192" i="151"/>
  <c r="B192" i="151"/>
  <c r="C192" i="151"/>
  <c r="D192" i="151"/>
  <c r="E192" i="151"/>
  <c r="F192" i="151"/>
  <c r="G192" i="151"/>
  <c r="K192" i="151"/>
  <c r="A193" i="151"/>
  <c r="B193" i="151"/>
  <c r="C193" i="151"/>
  <c r="D193" i="151"/>
  <c r="E193" i="151"/>
  <c r="F193" i="151"/>
  <c r="G193" i="151"/>
  <c r="K193" i="151"/>
  <c r="A194" i="151"/>
  <c r="B194" i="151"/>
  <c r="C194" i="151"/>
  <c r="D194" i="151"/>
  <c r="E194" i="151"/>
  <c r="F194" i="151"/>
  <c r="G194" i="151"/>
  <c r="K194" i="151"/>
  <c r="A195" i="151"/>
  <c r="B195" i="151"/>
  <c r="C195" i="151"/>
  <c r="D195" i="151"/>
  <c r="E195" i="151"/>
  <c r="F195" i="151"/>
  <c r="G195" i="151"/>
  <c r="K195" i="151"/>
  <c r="A196" i="151"/>
  <c r="B196" i="151"/>
  <c r="C196" i="151"/>
  <c r="D196" i="151"/>
  <c r="E196" i="151"/>
  <c r="F196" i="151"/>
  <c r="G196" i="151"/>
  <c r="K196" i="151"/>
  <c r="A197" i="151"/>
  <c r="B197" i="151"/>
  <c r="C197" i="151"/>
  <c r="D197" i="151"/>
  <c r="E197" i="151"/>
  <c r="F197" i="151"/>
  <c r="G197" i="151"/>
  <c r="K197" i="151"/>
  <c r="A198" i="151"/>
  <c r="B198" i="151"/>
  <c r="C198" i="151"/>
  <c r="D198" i="151"/>
  <c r="E198" i="151"/>
  <c r="F198" i="151"/>
  <c r="G198" i="151"/>
  <c r="K198" i="151"/>
  <c r="A199" i="151"/>
  <c r="B199" i="151"/>
  <c r="C199" i="151"/>
  <c r="D199" i="151"/>
  <c r="F199" i="151"/>
  <c r="G199" i="151"/>
  <c r="K199" i="151"/>
  <c r="A200" i="151"/>
  <c r="B200" i="151"/>
  <c r="C200" i="151"/>
  <c r="D200" i="151"/>
  <c r="F200" i="151"/>
  <c r="G200" i="151"/>
  <c r="K200" i="151"/>
  <c r="A201" i="151"/>
  <c r="B201" i="151"/>
  <c r="C201" i="151"/>
  <c r="D201" i="151"/>
  <c r="F201" i="151"/>
  <c r="G201" i="151"/>
  <c r="K201" i="151"/>
  <c r="A202" i="151"/>
  <c r="B202" i="151"/>
  <c r="C202" i="151"/>
  <c r="D202" i="151"/>
  <c r="F202" i="151"/>
  <c r="G202" i="151"/>
  <c r="K202" i="151"/>
  <c r="A203" i="151"/>
  <c r="B203" i="151"/>
  <c r="C203" i="151"/>
  <c r="D203" i="151"/>
  <c r="E203" i="151"/>
  <c r="F203" i="151"/>
  <c r="G203" i="151"/>
  <c r="K203" i="151"/>
  <c r="A204" i="151"/>
  <c r="B204" i="151"/>
  <c r="C204" i="151"/>
  <c r="D204" i="151"/>
  <c r="E204" i="151"/>
  <c r="F204" i="151"/>
  <c r="G204" i="151"/>
  <c r="K204" i="151"/>
  <c r="A205" i="151"/>
  <c r="B205" i="151"/>
  <c r="C205" i="151"/>
  <c r="D205" i="151"/>
  <c r="E205" i="151"/>
  <c r="F205" i="151"/>
  <c r="G205" i="151"/>
  <c r="K205" i="151"/>
  <c r="A206" i="151"/>
  <c r="B206" i="151"/>
  <c r="C206" i="151"/>
  <c r="D206" i="151"/>
  <c r="E206" i="151"/>
  <c r="F206" i="151"/>
  <c r="G206" i="151"/>
  <c r="K206" i="151"/>
  <c r="A207" i="151"/>
  <c r="B207" i="151"/>
  <c r="C207" i="151"/>
  <c r="D207" i="151"/>
  <c r="E207" i="151"/>
  <c r="F207" i="151"/>
  <c r="G207" i="151"/>
  <c r="K207" i="151"/>
  <c r="A134" i="151"/>
  <c r="B134" i="151"/>
  <c r="C134" i="151"/>
  <c r="D134" i="151"/>
  <c r="F134" i="151"/>
  <c r="G134" i="151"/>
  <c r="K134" i="151"/>
  <c r="A135" i="151"/>
  <c r="B135" i="151"/>
  <c r="C135" i="151"/>
  <c r="D135" i="151"/>
  <c r="F135" i="151"/>
  <c r="G135" i="151"/>
  <c r="K135" i="151"/>
  <c r="A136" i="151"/>
  <c r="B136" i="151"/>
  <c r="C136" i="151"/>
  <c r="D136" i="151"/>
  <c r="F136" i="151"/>
  <c r="K136" i="151"/>
  <c r="A137" i="151"/>
  <c r="B137" i="151"/>
  <c r="C137" i="151"/>
  <c r="D137" i="151"/>
  <c r="F137" i="151"/>
  <c r="K137" i="151"/>
  <c r="A138" i="151"/>
  <c r="B138" i="151"/>
  <c r="C138" i="151"/>
  <c r="D138" i="151"/>
  <c r="F138" i="151"/>
  <c r="G138" i="151"/>
  <c r="K138" i="151"/>
  <c r="A139" i="151"/>
  <c r="B139" i="151"/>
  <c r="C139" i="151"/>
  <c r="D139" i="151"/>
  <c r="F139" i="151"/>
  <c r="G139" i="151"/>
  <c r="K139" i="151"/>
  <c r="A140" i="151"/>
  <c r="B140" i="151"/>
  <c r="C140" i="151"/>
  <c r="D140" i="151"/>
  <c r="F140" i="151"/>
  <c r="G140" i="151"/>
  <c r="K140" i="151"/>
  <c r="A141" i="151"/>
  <c r="B141" i="151"/>
  <c r="C141" i="151"/>
  <c r="D141" i="151"/>
  <c r="F141" i="151"/>
  <c r="G141" i="151"/>
  <c r="K141" i="151"/>
  <c r="A142" i="151"/>
  <c r="B142" i="151"/>
  <c r="C142" i="151"/>
  <c r="D142" i="151"/>
  <c r="F142" i="151"/>
  <c r="G142" i="151"/>
  <c r="K142" i="151"/>
  <c r="A143" i="151"/>
  <c r="B143" i="151"/>
  <c r="C143" i="151"/>
  <c r="D143" i="151"/>
  <c r="F143" i="151"/>
  <c r="G143" i="151"/>
  <c r="K143" i="151"/>
  <c r="A144" i="151"/>
  <c r="B144" i="151"/>
  <c r="C144" i="151"/>
  <c r="D144" i="151"/>
  <c r="F144" i="151"/>
  <c r="G144" i="151"/>
  <c r="K144" i="151"/>
  <c r="A145" i="151"/>
  <c r="B145" i="151"/>
  <c r="C145" i="151"/>
  <c r="D145" i="151"/>
  <c r="F145" i="151"/>
  <c r="G145" i="151"/>
  <c r="K145" i="151"/>
  <c r="A146" i="151"/>
  <c r="B146" i="151"/>
  <c r="C146" i="151"/>
  <c r="D146" i="151"/>
  <c r="F146" i="151"/>
  <c r="G146" i="151"/>
  <c r="K146" i="151"/>
  <c r="A147" i="151"/>
  <c r="B147" i="151"/>
  <c r="C147" i="151"/>
  <c r="D147" i="151"/>
  <c r="F147" i="151"/>
  <c r="G147" i="151"/>
  <c r="K147" i="151"/>
  <c r="A148" i="151"/>
  <c r="B148" i="151"/>
  <c r="C148" i="151"/>
  <c r="D148" i="151"/>
  <c r="F148" i="151"/>
  <c r="G148" i="151"/>
  <c r="K148" i="151"/>
  <c r="A149" i="151"/>
  <c r="B149" i="151"/>
  <c r="C149" i="151"/>
  <c r="D149" i="151"/>
  <c r="F149" i="151"/>
  <c r="G149" i="151"/>
  <c r="K149" i="151"/>
  <c r="A150" i="151"/>
  <c r="B150" i="151"/>
  <c r="C150" i="151"/>
  <c r="D150" i="151"/>
  <c r="F150" i="151"/>
  <c r="G150" i="151"/>
  <c r="K150" i="151"/>
  <c r="A151" i="151"/>
  <c r="B151" i="151"/>
  <c r="C151" i="151"/>
  <c r="D151" i="151"/>
  <c r="F151" i="151"/>
  <c r="G151" i="151"/>
  <c r="K151" i="151"/>
  <c r="A152" i="151"/>
  <c r="B152" i="151"/>
  <c r="C152" i="151"/>
  <c r="D152" i="151"/>
  <c r="F152" i="151"/>
  <c r="G152" i="151"/>
  <c r="K152" i="151"/>
  <c r="A153" i="151"/>
  <c r="B153" i="151"/>
  <c r="C153" i="151"/>
  <c r="D153" i="151"/>
  <c r="F153" i="151"/>
  <c r="G153" i="151"/>
  <c r="K153" i="151"/>
  <c r="A154" i="151"/>
  <c r="B154" i="151"/>
  <c r="C154" i="151"/>
  <c r="D154" i="151"/>
  <c r="F154" i="151"/>
  <c r="G154" i="151"/>
  <c r="K154" i="151"/>
  <c r="A155" i="151"/>
  <c r="B155" i="151"/>
  <c r="C155" i="151"/>
  <c r="D155" i="151"/>
  <c r="F155" i="151"/>
  <c r="G155" i="151"/>
  <c r="K155" i="151"/>
  <c r="A156" i="151"/>
  <c r="B156" i="151"/>
  <c r="C156" i="151"/>
  <c r="D156" i="151"/>
  <c r="F156" i="151"/>
  <c r="G156" i="151"/>
  <c r="K156" i="151"/>
  <c r="A157" i="151"/>
  <c r="B157" i="151"/>
  <c r="C157" i="151"/>
  <c r="D157" i="151"/>
  <c r="F157" i="151"/>
  <c r="G157" i="151"/>
  <c r="K157" i="151"/>
  <c r="A158" i="151"/>
  <c r="B158" i="151"/>
  <c r="C158" i="151"/>
  <c r="D158" i="151"/>
  <c r="F158" i="151"/>
  <c r="G158" i="151"/>
  <c r="K158" i="151"/>
  <c r="A159" i="151"/>
  <c r="B159" i="151"/>
  <c r="C159" i="151"/>
  <c r="D159" i="151"/>
  <c r="E159" i="151"/>
  <c r="F159" i="151"/>
  <c r="G159" i="151"/>
  <c r="K159" i="151"/>
  <c r="A160" i="151"/>
  <c r="B160" i="151"/>
  <c r="C160" i="151"/>
  <c r="D160" i="151"/>
  <c r="E160" i="151"/>
  <c r="F160" i="151"/>
  <c r="G160" i="151"/>
  <c r="K160" i="151"/>
  <c r="A161" i="151"/>
  <c r="B161" i="151"/>
  <c r="C161" i="151"/>
  <c r="D161" i="151"/>
  <c r="E161" i="151"/>
  <c r="F161" i="151"/>
  <c r="G161" i="151"/>
  <c r="K161" i="151"/>
  <c r="A162" i="151"/>
  <c r="B162" i="151"/>
  <c r="C162" i="151"/>
  <c r="D162" i="151"/>
  <c r="E162" i="151"/>
  <c r="F162" i="151"/>
  <c r="G162" i="151"/>
  <c r="K162" i="151"/>
  <c r="A163" i="151"/>
  <c r="B163" i="151"/>
  <c r="C163" i="151"/>
  <c r="D163" i="151"/>
  <c r="F163" i="151"/>
  <c r="G163" i="151"/>
  <c r="K163" i="151"/>
  <c r="A164" i="151"/>
  <c r="B164" i="151"/>
  <c r="C164" i="151"/>
  <c r="D164" i="151"/>
  <c r="F164" i="151"/>
  <c r="G164" i="151"/>
  <c r="K164" i="151"/>
  <c r="A165" i="151"/>
  <c r="B165" i="151"/>
  <c r="C165" i="151"/>
  <c r="D165" i="151"/>
  <c r="F165" i="151"/>
  <c r="G165" i="151"/>
  <c r="K165" i="151"/>
  <c r="A166" i="151"/>
  <c r="B166" i="151"/>
  <c r="C166" i="151"/>
  <c r="D166" i="151"/>
  <c r="F166" i="151"/>
  <c r="G166" i="151"/>
  <c r="K166" i="151"/>
  <c r="A167" i="151"/>
  <c r="B167" i="151"/>
  <c r="C167" i="151"/>
  <c r="D167" i="151"/>
  <c r="E167" i="151"/>
  <c r="F167" i="151"/>
  <c r="G167" i="151"/>
  <c r="K167" i="151"/>
  <c r="A168" i="151"/>
  <c r="B168" i="151"/>
  <c r="C168" i="151"/>
  <c r="D168" i="151"/>
  <c r="E168" i="151"/>
  <c r="F168" i="151"/>
  <c r="G168" i="151"/>
  <c r="K168" i="151"/>
  <c r="A169" i="151"/>
  <c r="B169" i="151"/>
  <c r="C169" i="151"/>
  <c r="D169" i="151"/>
  <c r="E169" i="151"/>
  <c r="F169" i="151"/>
  <c r="G169" i="151"/>
  <c r="K169" i="151"/>
  <c r="A170" i="151"/>
  <c r="B170" i="151"/>
  <c r="C170" i="151"/>
  <c r="D170" i="151"/>
  <c r="E170" i="151"/>
  <c r="F170" i="151"/>
  <c r="G170" i="151"/>
  <c r="K170" i="151"/>
  <c r="A171" i="151"/>
  <c r="B171" i="151"/>
  <c r="C171" i="151"/>
  <c r="D171" i="151"/>
  <c r="E171" i="151"/>
  <c r="F171" i="151"/>
  <c r="G171" i="151"/>
  <c r="K171" i="151"/>
  <c r="A665" i="151"/>
  <c r="B665" i="151"/>
  <c r="C665" i="151"/>
  <c r="D665" i="151"/>
  <c r="E665" i="151"/>
  <c r="F665" i="151"/>
  <c r="G665" i="151"/>
  <c r="K665" i="151"/>
  <c r="A666" i="151"/>
  <c r="B666" i="151"/>
  <c r="C666" i="151"/>
  <c r="D666" i="151"/>
  <c r="E666" i="151"/>
  <c r="F666" i="151"/>
  <c r="G666" i="151"/>
  <c r="K666" i="151"/>
  <c r="A667" i="151"/>
  <c r="B667" i="151"/>
  <c r="C667" i="151"/>
  <c r="D667" i="151"/>
  <c r="E667" i="151"/>
  <c r="F667" i="151"/>
  <c r="G667" i="151"/>
  <c r="K667" i="151"/>
  <c r="A668" i="151"/>
  <c r="B668" i="151"/>
  <c r="C668" i="151"/>
  <c r="D668" i="151"/>
  <c r="E668" i="151"/>
  <c r="F668" i="151"/>
  <c r="G668" i="151"/>
  <c r="K668" i="151"/>
  <c r="A669" i="151"/>
  <c r="B669" i="151"/>
  <c r="C669" i="151"/>
  <c r="D669" i="151"/>
  <c r="E669" i="151"/>
  <c r="F669" i="151"/>
  <c r="G669" i="151"/>
  <c r="K669" i="151"/>
  <c r="A670" i="151"/>
  <c r="B670" i="151"/>
  <c r="C670" i="151"/>
  <c r="D670" i="151"/>
  <c r="E670" i="151"/>
  <c r="F670" i="151"/>
  <c r="G670" i="151"/>
  <c r="K670" i="151"/>
  <c r="A671" i="151"/>
  <c r="B671" i="151"/>
  <c r="C671" i="151"/>
  <c r="D671" i="151"/>
  <c r="E671" i="151"/>
  <c r="F671" i="151"/>
  <c r="G671" i="151"/>
  <c r="K671" i="151"/>
  <c r="A672" i="151"/>
  <c r="B672" i="151"/>
  <c r="C672" i="151"/>
  <c r="D672" i="151"/>
  <c r="E672" i="151"/>
  <c r="F672" i="151"/>
  <c r="G672" i="151"/>
  <c r="K672" i="151"/>
  <c r="A673" i="151"/>
  <c r="B673" i="151"/>
  <c r="C673" i="151"/>
  <c r="D673" i="151"/>
  <c r="E673" i="151"/>
  <c r="F673" i="151"/>
  <c r="G673" i="151"/>
  <c r="K673" i="151"/>
  <c r="A674" i="151"/>
  <c r="B674" i="151"/>
  <c r="C674" i="151"/>
  <c r="D674" i="151"/>
  <c r="E674" i="151"/>
  <c r="F674" i="151"/>
  <c r="G674" i="151"/>
  <c r="K674" i="151"/>
  <c r="A675" i="151"/>
  <c r="B675" i="151"/>
  <c r="C675" i="151"/>
  <c r="D675" i="151"/>
  <c r="E675" i="151"/>
  <c r="F675" i="151"/>
  <c r="G675" i="151"/>
  <c r="K675" i="151"/>
  <c r="A659" i="151"/>
  <c r="B659" i="151"/>
  <c r="C659" i="151"/>
  <c r="D659" i="151"/>
  <c r="E659" i="151"/>
  <c r="F659" i="151"/>
  <c r="G659" i="151"/>
  <c r="K659" i="151"/>
  <c r="A660" i="151"/>
  <c r="B660" i="151"/>
  <c r="C660" i="151"/>
  <c r="D660" i="151"/>
  <c r="E660" i="151"/>
  <c r="F660" i="151"/>
  <c r="G660" i="151"/>
  <c r="K660" i="151"/>
  <c r="A661" i="151"/>
  <c r="B661" i="151"/>
  <c r="C661" i="151"/>
  <c r="D661" i="151"/>
  <c r="E661" i="151"/>
  <c r="F661" i="151"/>
  <c r="G661" i="151"/>
  <c r="K661" i="151"/>
  <c r="A662" i="151"/>
  <c r="B662" i="151"/>
  <c r="C662" i="151"/>
  <c r="D662" i="151"/>
  <c r="E662" i="151"/>
  <c r="F662" i="151"/>
  <c r="G662" i="151"/>
  <c r="K662" i="151"/>
  <c r="A663" i="151"/>
  <c r="B663" i="151"/>
  <c r="C663" i="151"/>
  <c r="D663" i="151"/>
  <c r="E663" i="151"/>
  <c r="F663" i="151"/>
  <c r="G663" i="151"/>
  <c r="K663" i="151"/>
  <c r="A664" i="151"/>
  <c r="B664" i="151"/>
  <c r="C664" i="151"/>
  <c r="D664" i="151"/>
  <c r="E664" i="151"/>
  <c r="F664" i="151"/>
  <c r="G664" i="151"/>
  <c r="K664" i="151"/>
  <c r="A601" i="151"/>
  <c r="B601" i="151"/>
  <c r="C601" i="151"/>
  <c r="D601" i="151"/>
  <c r="E601" i="151"/>
  <c r="F601" i="151"/>
  <c r="G601" i="151"/>
  <c r="K601" i="151"/>
  <c r="A602" i="151"/>
  <c r="B602" i="151"/>
  <c r="C602" i="151"/>
  <c r="D602" i="151"/>
  <c r="E602" i="151"/>
  <c r="F602" i="151"/>
  <c r="G602" i="151"/>
  <c r="K602" i="151"/>
  <c r="A603" i="151"/>
  <c r="B603" i="151"/>
  <c r="C603" i="151"/>
  <c r="D603" i="151"/>
  <c r="E603" i="151"/>
  <c r="F603" i="151"/>
  <c r="G603" i="151"/>
  <c r="K603" i="151"/>
  <c r="A604" i="151"/>
  <c r="B604" i="151"/>
  <c r="C604" i="151"/>
  <c r="D604" i="151"/>
  <c r="E604" i="151"/>
  <c r="F604" i="151"/>
  <c r="G604" i="151"/>
  <c r="K604" i="151"/>
  <c r="A605" i="151"/>
  <c r="B605" i="151"/>
  <c r="C605" i="151"/>
  <c r="D605" i="151"/>
  <c r="E605" i="151"/>
  <c r="F605" i="151"/>
  <c r="G605" i="151"/>
  <c r="K605" i="151"/>
  <c r="A606" i="151"/>
  <c r="B606" i="151"/>
  <c r="C606" i="151"/>
  <c r="D606" i="151"/>
  <c r="E606" i="151"/>
  <c r="F606" i="151"/>
  <c r="G606" i="151"/>
  <c r="K606" i="151"/>
  <c r="A607" i="151"/>
  <c r="B607" i="151"/>
  <c r="C607" i="151"/>
  <c r="D607" i="151"/>
  <c r="E607" i="151"/>
  <c r="F607" i="151"/>
  <c r="G607" i="151"/>
  <c r="K607" i="151"/>
  <c r="A608" i="151"/>
  <c r="B608" i="151"/>
  <c r="C608" i="151"/>
  <c r="D608" i="151"/>
  <c r="E608" i="151"/>
  <c r="F608" i="151"/>
  <c r="G608" i="151"/>
  <c r="K608" i="151"/>
  <c r="A609" i="151"/>
  <c r="B609" i="151"/>
  <c r="C609" i="151"/>
  <c r="D609" i="151"/>
  <c r="E609" i="151"/>
  <c r="F609" i="151"/>
  <c r="G609" i="151"/>
  <c r="K609" i="151"/>
  <c r="A610" i="151"/>
  <c r="B610" i="151"/>
  <c r="C610" i="151"/>
  <c r="D610" i="151"/>
  <c r="E610" i="151"/>
  <c r="F610" i="151"/>
  <c r="G610" i="151"/>
  <c r="K610" i="151"/>
  <c r="A611" i="151"/>
  <c r="B611" i="151"/>
  <c r="C611" i="151"/>
  <c r="D611" i="151"/>
  <c r="E611" i="151"/>
  <c r="F611" i="151"/>
  <c r="G611" i="151"/>
  <c r="K611" i="151"/>
  <c r="A612" i="151"/>
  <c r="B612" i="151"/>
  <c r="C612" i="151"/>
  <c r="D612" i="151"/>
  <c r="E612" i="151"/>
  <c r="F612" i="151"/>
  <c r="G612" i="151"/>
  <c r="K612" i="151"/>
  <c r="A613" i="151"/>
  <c r="B613" i="151"/>
  <c r="C613" i="151"/>
  <c r="D613" i="151"/>
  <c r="E613" i="151"/>
  <c r="F613" i="151"/>
  <c r="G613" i="151"/>
  <c r="K613" i="151"/>
  <c r="A614" i="151"/>
  <c r="B614" i="151"/>
  <c r="C614" i="151"/>
  <c r="D614" i="151"/>
  <c r="E614" i="151"/>
  <c r="F614" i="151"/>
  <c r="G614" i="151"/>
  <c r="K614" i="151"/>
  <c r="A615" i="151"/>
  <c r="B615" i="151"/>
  <c r="C615" i="151"/>
  <c r="D615" i="151"/>
  <c r="E615" i="151"/>
  <c r="F615" i="151"/>
  <c r="G615" i="151"/>
  <c r="K615" i="151"/>
  <c r="A616" i="151"/>
  <c r="B616" i="151"/>
  <c r="C616" i="151"/>
  <c r="D616" i="151"/>
  <c r="E616" i="151"/>
  <c r="F616" i="151"/>
  <c r="G616" i="151"/>
  <c r="K616" i="151"/>
  <c r="A617" i="151"/>
  <c r="B617" i="151"/>
  <c r="C617" i="151"/>
  <c r="D617" i="151"/>
  <c r="E617" i="151"/>
  <c r="F617" i="151"/>
  <c r="G617" i="151"/>
  <c r="K617" i="151"/>
  <c r="A618" i="151"/>
  <c r="B618" i="151"/>
  <c r="C618" i="151"/>
  <c r="D618" i="151"/>
  <c r="E618" i="151"/>
  <c r="F618" i="151"/>
  <c r="G618" i="151"/>
  <c r="K618" i="151"/>
  <c r="A619" i="151"/>
  <c r="B619" i="151"/>
  <c r="C619" i="151"/>
  <c r="D619" i="151"/>
  <c r="E619" i="151"/>
  <c r="F619" i="151"/>
  <c r="G619" i="151"/>
  <c r="K619" i="151"/>
  <c r="A620" i="151"/>
  <c r="B620" i="151"/>
  <c r="C620" i="151"/>
  <c r="D620" i="151"/>
  <c r="E620" i="151"/>
  <c r="F620" i="151"/>
  <c r="G620" i="151"/>
  <c r="K620" i="151"/>
  <c r="A621" i="151"/>
  <c r="B621" i="151"/>
  <c r="C621" i="151"/>
  <c r="D621" i="151"/>
  <c r="E621" i="151"/>
  <c r="F621" i="151"/>
  <c r="G621" i="151"/>
  <c r="K621" i="151"/>
  <c r="A622" i="151"/>
  <c r="B622" i="151"/>
  <c r="C622" i="151"/>
  <c r="D622" i="151"/>
  <c r="E622" i="151"/>
  <c r="F622" i="151"/>
  <c r="G622" i="151"/>
  <c r="K622" i="151"/>
  <c r="A623" i="151"/>
  <c r="B623" i="151"/>
  <c r="C623" i="151"/>
  <c r="D623" i="151"/>
  <c r="E623" i="151"/>
  <c r="F623" i="151"/>
  <c r="G623" i="151"/>
  <c r="K623" i="151"/>
  <c r="A624" i="151"/>
  <c r="B624" i="151"/>
  <c r="C624" i="151"/>
  <c r="D624" i="151"/>
  <c r="E624" i="151"/>
  <c r="F624" i="151"/>
  <c r="G624" i="151"/>
  <c r="K624" i="151"/>
  <c r="A625" i="151"/>
  <c r="B625" i="151"/>
  <c r="C625" i="151"/>
  <c r="D625" i="151"/>
  <c r="E625" i="151"/>
  <c r="F625" i="151"/>
  <c r="G625" i="151"/>
  <c r="K625" i="151"/>
  <c r="A626" i="151"/>
  <c r="B626" i="151"/>
  <c r="C626" i="151"/>
  <c r="D626" i="151"/>
  <c r="E626" i="151"/>
  <c r="F626" i="151"/>
  <c r="G626" i="151"/>
  <c r="K626" i="151"/>
  <c r="A627" i="151"/>
  <c r="B627" i="151"/>
  <c r="C627" i="151"/>
  <c r="D627" i="151"/>
  <c r="E627" i="151"/>
  <c r="F627" i="151"/>
  <c r="G627" i="151"/>
  <c r="K627" i="151"/>
  <c r="A628" i="151"/>
  <c r="B628" i="151"/>
  <c r="C628" i="151"/>
  <c r="D628" i="151"/>
  <c r="E628" i="151"/>
  <c r="F628" i="151"/>
  <c r="G628" i="151"/>
  <c r="K628" i="151"/>
  <c r="A629" i="151"/>
  <c r="B629" i="151"/>
  <c r="C629" i="151"/>
  <c r="D629" i="151"/>
  <c r="E629" i="151"/>
  <c r="F629" i="151"/>
  <c r="G629" i="151"/>
  <c r="K629" i="151"/>
  <c r="A630" i="151"/>
  <c r="B630" i="151"/>
  <c r="C630" i="151"/>
  <c r="D630" i="151"/>
  <c r="E630" i="151"/>
  <c r="F630" i="151"/>
  <c r="G630" i="151"/>
  <c r="K630" i="151"/>
  <c r="A631" i="151"/>
  <c r="B631" i="151"/>
  <c r="C631" i="151"/>
  <c r="D631" i="151"/>
  <c r="E631" i="151"/>
  <c r="F631" i="151"/>
  <c r="G631" i="151"/>
  <c r="K631" i="151"/>
  <c r="A632" i="151"/>
  <c r="B632" i="151"/>
  <c r="C632" i="151"/>
  <c r="D632" i="151"/>
  <c r="E632" i="151"/>
  <c r="F632" i="151"/>
  <c r="G632" i="151"/>
  <c r="K632" i="151"/>
  <c r="A633" i="151"/>
  <c r="B633" i="151"/>
  <c r="C633" i="151"/>
  <c r="D633" i="151"/>
  <c r="E633" i="151"/>
  <c r="F633" i="151"/>
  <c r="G633" i="151"/>
  <c r="K633" i="151"/>
  <c r="A634" i="151"/>
  <c r="B634" i="151"/>
  <c r="C634" i="151"/>
  <c r="D634" i="151"/>
  <c r="E634" i="151"/>
  <c r="F634" i="151"/>
  <c r="G634" i="151"/>
  <c r="K634" i="151"/>
  <c r="A635" i="151"/>
  <c r="B635" i="151"/>
  <c r="C635" i="151"/>
  <c r="D635" i="151"/>
  <c r="E635" i="151"/>
  <c r="F635" i="151"/>
  <c r="G635" i="151"/>
  <c r="K635" i="151"/>
  <c r="A636" i="151"/>
  <c r="B636" i="151"/>
  <c r="C636" i="151"/>
  <c r="D636" i="151"/>
  <c r="E636" i="151"/>
  <c r="F636" i="151"/>
  <c r="G636" i="151"/>
  <c r="K636" i="151"/>
  <c r="A637" i="151"/>
  <c r="B637" i="151"/>
  <c r="C637" i="151"/>
  <c r="D637" i="151"/>
  <c r="E637" i="151"/>
  <c r="F637" i="151"/>
  <c r="G637" i="151"/>
  <c r="K637" i="151"/>
  <c r="A638" i="151"/>
  <c r="B638" i="151"/>
  <c r="C638" i="151"/>
  <c r="D638" i="151"/>
  <c r="E638" i="151"/>
  <c r="F638" i="151"/>
  <c r="G638" i="151"/>
  <c r="K638" i="151"/>
  <c r="A639" i="151"/>
  <c r="B639" i="151"/>
  <c r="C639" i="151"/>
  <c r="D639" i="151"/>
  <c r="E639" i="151"/>
  <c r="F639" i="151"/>
  <c r="G639" i="151"/>
  <c r="K639" i="151"/>
  <c r="A640" i="151"/>
  <c r="B640" i="151"/>
  <c r="C640" i="151"/>
  <c r="D640" i="151"/>
  <c r="E640" i="151"/>
  <c r="F640" i="151"/>
  <c r="G640" i="151"/>
  <c r="K640" i="151"/>
  <c r="A641" i="151"/>
  <c r="B641" i="151"/>
  <c r="C641" i="151"/>
  <c r="D641" i="151"/>
  <c r="E641" i="151"/>
  <c r="F641" i="151"/>
  <c r="G641" i="151"/>
  <c r="K641" i="151"/>
  <c r="A642" i="151"/>
  <c r="B642" i="151"/>
  <c r="C642" i="151"/>
  <c r="D642" i="151"/>
  <c r="E642" i="151"/>
  <c r="F642" i="151"/>
  <c r="G642" i="151"/>
  <c r="K642" i="151"/>
  <c r="A643" i="151"/>
  <c r="B643" i="151"/>
  <c r="C643" i="151"/>
  <c r="D643" i="151"/>
  <c r="E643" i="151"/>
  <c r="F643" i="151"/>
  <c r="G643" i="151"/>
  <c r="K643" i="151"/>
  <c r="A644" i="151"/>
  <c r="B644" i="151"/>
  <c r="C644" i="151"/>
  <c r="D644" i="151"/>
  <c r="E644" i="151"/>
  <c r="F644" i="151"/>
  <c r="G644" i="151"/>
  <c r="K644" i="151"/>
  <c r="A645" i="151"/>
  <c r="B645" i="151"/>
  <c r="C645" i="151"/>
  <c r="D645" i="151"/>
  <c r="E645" i="151"/>
  <c r="F645" i="151"/>
  <c r="G645" i="151"/>
  <c r="K645" i="151"/>
  <c r="A646" i="151"/>
  <c r="B646" i="151"/>
  <c r="C646" i="151"/>
  <c r="D646" i="151"/>
  <c r="E646" i="151"/>
  <c r="F646" i="151"/>
  <c r="G646" i="151"/>
  <c r="K646" i="151"/>
  <c r="A647" i="151"/>
  <c r="B647" i="151"/>
  <c r="C647" i="151"/>
  <c r="D647" i="151"/>
  <c r="E647" i="151"/>
  <c r="F647" i="151"/>
  <c r="G647" i="151"/>
  <c r="K647" i="151"/>
  <c r="A648" i="151"/>
  <c r="B648" i="151"/>
  <c r="C648" i="151"/>
  <c r="D648" i="151"/>
  <c r="E648" i="151"/>
  <c r="F648" i="151"/>
  <c r="G648" i="151"/>
  <c r="K648" i="151"/>
  <c r="A649" i="151"/>
  <c r="B649" i="151"/>
  <c r="C649" i="151"/>
  <c r="D649" i="151"/>
  <c r="E649" i="151"/>
  <c r="F649" i="151"/>
  <c r="G649" i="151"/>
  <c r="K649" i="151"/>
  <c r="A650" i="151"/>
  <c r="B650" i="151"/>
  <c r="C650" i="151"/>
  <c r="D650" i="151"/>
  <c r="E650" i="151"/>
  <c r="F650" i="151"/>
  <c r="G650" i="151"/>
  <c r="K650" i="151"/>
  <c r="A651" i="151"/>
  <c r="B651" i="151"/>
  <c r="C651" i="151"/>
  <c r="D651" i="151"/>
  <c r="E651" i="151"/>
  <c r="F651" i="151"/>
  <c r="G651" i="151"/>
  <c r="K651" i="151"/>
  <c r="A652" i="151"/>
  <c r="B652" i="151"/>
  <c r="C652" i="151"/>
  <c r="D652" i="151"/>
  <c r="E652" i="151"/>
  <c r="F652" i="151"/>
  <c r="G652" i="151"/>
  <c r="K652" i="151"/>
  <c r="A653" i="151"/>
  <c r="B653" i="151"/>
  <c r="C653" i="151"/>
  <c r="D653" i="151"/>
  <c r="E653" i="151"/>
  <c r="F653" i="151"/>
  <c r="G653" i="151"/>
  <c r="K653" i="151"/>
  <c r="A654" i="151"/>
  <c r="B654" i="151"/>
  <c r="C654" i="151"/>
  <c r="D654" i="151"/>
  <c r="E654" i="151"/>
  <c r="F654" i="151"/>
  <c r="G654" i="151"/>
  <c r="K654" i="151"/>
  <c r="A655" i="151"/>
  <c r="B655" i="151"/>
  <c r="C655" i="151"/>
  <c r="D655" i="151"/>
  <c r="E655" i="151"/>
  <c r="F655" i="151"/>
  <c r="G655" i="151"/>
  <c r="K655" i="151"/>
  <c r="A656" i="151"/>
  <c r="B656" i="151"/>
  <c r="C656" i="151"/>
  <c r="D656" i="151"/>
  <c r="E656" i="151"/>
  <c r="F656" i="151"/>
  <c r="G656" i="151"/>
  <c r="K656" i="151"/>
  <c r="A657" i="151"/>
  <c r="B657" i="151"/>
  <c r="C657" i="151"/>
  <c r="D657" i="151"/>
  <c r="E657" i="151"/>
  <c r="F657" i="151"/>
  <c r="G657" i="151"/>
  <c r="K657" i="151"/>
  <c r="A658" i="151"/>
  <c r="B658" i="151"/>
  <c r="C658" i="151"/>
  <c r="D658" i="151"/>
  <c r="E658" i="151"/>
  <c r="F658" i="151"/>
  <c r="G658" i="151"/>
  <c r="K658" i="151"/>
  <c r="A583" i="151"/>
  <c r="B583" i="151"/>
  <c r="C583" i="151"/>
  <c r="D583" i="151"/>
  <c r="E583" i="151"/>
  <c r="F583" i="151"/>
  <c r="G583" i="151"/>
  <c r="K583" i="151"/>
  <c r="A584" i="151"/>
  <c r="B584" i="151"/>
  <c r="C584" i="151"/>
  <c r="D584" i="151"/>
  <c r="E584" i="151"/>
  <c r="F584" i="151"/>
  <c r="G584" i="151"/>
  <c r="K584" i="151"/>
  <c r="A585" i="151"/>
  <c r="B585" i="151"/>
  <c r="C585" i="151"/>
  <c r="D585" i="151"/>
  <c r="E585" i="151"/>
  <c r="F585" i="151"/>
  <c r="G585" i="151"/>
  <c r="K585" i="151"/>
  <c r="A586" i="151"/>
  <c r="B586" i="151"/>
  <c r="C586" i="151"/>
  <c r="D586" i="151"/>
  <c r="E586" i="151"/>
  <c r="F586" i="151"/>
  <c r="G586" i="151"/>
  <c r="K586" i="151"/>
  <c r="A587" i="151"/>
  <c r="B587" i="151"/>
  <c r="C587" i="151"/>
  <c r="D587" i="151"/>
  <c r="E587" i="151"/>
  <c r="F587" i="151"/>
  <c r="G587" i="151"/>
  <c r="K587" i="151"/>
  <c r="A588" i="151"/>
  <c r="B588" i="151"/>
  <c r="C588" i="151"/>
  <c r="D588" i="151"/>
  <c r="E588" i="151"/>
  <c r="F588" i="151"/>
  <c r="G588" i="151"/>
  <c r="K588" i="151"/>
  <c r="A589" i="151"/>
  <c r="B589" i="151"/>
  <c r="C589" i="151"/>
  <c r="D589" i="151"/>
  <c r="E589" i="151"/>
  <c r="F589" i="151"/>
  <c r="G589" i="151"/>
  <c r="K589" i="151"/>
  <c r="A590" i="151"/>
  <c r="B590" i="151"/>
  <c r="C590" i="151"/>
  <c r="D590" i="151"/>
  <c r="E590" i="151"/>
  <c r="F590" i="151"/>
  <c r="G590" i="151"/>
  <c r="K590" i="151"/>
  <c r="A591" i="151"/>
  <c r="B591" i="151"/>
  <c r="C591" i="151"/>
  <c r="D591" i="151"/>
  <c r="E591" i="151"/>
  <c r="F591" i="151"/>
  <c r="G591" i="151"/>
  <c r="K591" i="151"/>
  <c r="A592" i="151"/>
  <c r="B592" i="151"/>
  <c r="C592" i="151"/>
  <c r="D592" i="151"/>
  <c r="E592" i="151"/>
  <c r="F592" i="151"/>
  <c r="G592" i="151"/>
  <c r="K592" i="151"/>
  <c r="A593" i="151"/>
  <c r="B593" i="151"/>
  <c r="C593" i="151"/>
  <c r="D593" i="151"/>
  <c r="E593" i="151"/>
  <c r="F593" i="151"/>
  <c r="G593" i="151"/>
  <c r="K593" i="151"/>
  <c r="A594" i="151"/>
  <c r="B594" i="151"/>
  <c r="C594" i="151"/>
  <c r="D594" i="151"/>
  <c r="E594" i="151"/>
  <c r="F594" i="151"/>
  <c r="G594" i="151"/>
  <c r="K594" i="151"/>
  <c r="A595" i="151"/>
  <c r="B595" i="151"/>
  <c r="C595" i="151"/>
  <c r="D595" i="151"/>
  <c r="E595" i="151"/>
  <c r="F595" i="151"/>
  <c r="G595" i="151"/>
  <c r="K595" i="151"/>
  <c r="A596" i="151"/>
  <c r="B596" i="151"/>
  <c r="C596" i="151"/>
  <c r="D596" i="151"/>
  <c r="E596" i="151"/>
  <c r="F596" i="151"/>
  <c r="G596" i="151"/>
  <c r="K596" i="151"/>
  <c r="A597" i="151"/>
  <c r="B597" i="151"/>
  <c r="C597" i="151"/>
  <c r="D597" i="151"/>
  <c r="E597" i="151"/>
  <c r="F597" i="151"/>
  <c r="G597" i="151"/>
  <c r="K597" i="151"/>
  <c r="A598" i="151"/>
  <c r="B598" i="151"/>
  <c r="C598" i="151"/>
  <c r="D598" i="151"/>
  <c r="E598" i="151"/>
  <c r="F598" i="151"/>
  <c r="G598" i="151"/>
  <c r="K598" i="151"/>
  <c r="A599" i="151"/>
  <c r="B599" i="151"/>
  <c r="C599" i="151"/>
  <c r="D599" i="151"/>
  <c r="E599" i="151"/>
  <c r="F599" i="151"/>
  <c r="G599" i="151"/>
  <c r="K599" i="151"/>
  <c r="A600" i="151"/>
  <c r="B600" i="151"/>
  <c r="C600" i="151"/>
  <c r="D600" i="151"/>
  <c r="E600" i="151"/>
  <c r="F600" i="151"/>
  <c r="G600" i="151"/>
  <c r="K600" i="151"/>
  <c r="A422" i="151"/>
  <c r="B422" i="151"/>
  <c r="C422" i="151"/>
  <c r="D422" i="151"/>
  <c r="E422" i="151"/>
  <c r="F422" i="151"/>
  <c r="G422" i="151"/>
  <c r="K422" i="151"/>
  <c r="A423" i="151"/>
  <c r="B423" i="151"/>
  <c r="C423" i="151"/>
  <c r="D423" i="151"/>
  <c r="E423" i="151"/>
  <c r="F423" i="151"/>
  <c r="G423" i="151"/>
  <c r="K423" i="151"/>
  <c r="A424" i="151"/>
  <c r="B424" i="151"/>
  <c r="C424" i="151"/>
  <c r="D424" i="151"/>
  <c r="E424" i="151"/>
  <c r="F424" i="151"/>
  <c r="G424" i="151"/>
  <c r="K424" i="151"/>
  <c r="A425" i="151"/>
  <c r="B425" i="151"/>
  <c r="C425" i="151"/>
  <c r="D425" i="151"/>
  <c r="E425" i="151"/>
  <c r="F425" i="151"/>
  <c r="G425" i="151"/>
  <c r="K425" i="151"/>
  <c r="A426" i="151"/>
  <c r="B426" i="151"/>
  <c r="C426" i="151"/>
  <c r="D426" i="151"/>
  <c r="E426" i="151"/>
  <c r="F426" i="151"/>
  <c r="G426" i="151"/>
  <c r="K426" i="151"/>
  <c r="A427" i="151"/>
  <c r="B427" i="151"/>
  <c r="C427" i="151"/>
  <c r="D427" i="151"/>
  <c r="E427" i="151"/>
  <c r="F427" i="151"/>
  <c r="G427" i="151"/>
  <c r="K427" i="151"/>
  <c r="A428" i="151"/>
  <c r="B428" i="151"/>
  <c r="C428" i="151"/>
  <c r="D428" i="151"/>
  <c r="E428" i="151"/>
  <c r="F428" i="151"/>
  <c r="G428" i="151"/>
  <c r="K428" i="151"/>
  <c r="A429" i="151"/>
  <c r="B429" i="151"/>
  <c r="C429" i="151"/>
  <c r="D429" i="151"/>
  <c r="E429" i="151"/>
  <c r="F429" i="151"/>
  <c r="G429" i="151"/>
  <c r="K429" i="151"/>
  <c r="A430" i="151"/>
  <c r="B430" i="151"/>
  <c r="C430" i="151"/>
  <c r="D430" i="151"/>
  <c r="E430" i="151"/>
  <c r="F430" i="151"/>
  <c r="G430" i="151"/>
  <c r="K430" i="151"/>
  <c r="A431" i="151"/>
  <c r="B431" i="151"/>
  <c r="C431" i="151"/>
  <c r="D431" i="151"/>
  <c r="E431" i="151"/>
  <c r="F431" i="151"/>
  <c r="G431" i="151"/>
  <c r="K431" i="151"/>
  <c r="A432" i="151"/>
  <c r="B432" i="151"/>
  <c r="C432" i="151"/>
  <c r="D432" i="151"/>
  <c r="E432" i="151"/>
  <c r="F432" i="151"/>
  <c r="G432" i="151"/>
  <c r="K432" i="151"/>
  <c r="A433" i="151"/>
  <c r="B433" i="151"/>
  <c r="C433" i="151"/>
  <c r="D433" i="151"/>
  <c r="E433" i="151"/>
  <c r="F433" i="151"/>
  <c r="G433" i="151"/>
  <c r="K433" i="151"/>
  <c r="A434" i="151"/>
  <c r="B434" i="151"/>
  <c r="C434" i="151"/>
  <c r="D434" i="151"/>
  <c r="E434" i="151"/>
  <c r="F434" i="151"/>
  <c r="G434" i="151"/>
  <c r="K434" i="151"/>
  <c r="A435" i="151"/>
  <c r="B435" i="151"/>
  <c r="C435" i="151"/>
  <c r="D435" i="151"/>
  <c r="E435" i="151"/>
  <c r="F435" i="151"/>
  <c r="G435" i="151"/>
  <c r="K435" i="151"/>
  <c r="A436" i="151"/>
  <c r="B436" i="151"/>
  <c r="C436" i="151"/>
  <c r="D436" i="151"/>
  <c r="E436" i="151"/>
  <c r="F436" i="151"/>
  <c r="G436" i="151"/>
  <c r="K436" i="151"/>
  <c r="A437" i="151"/>
  <c r="B437" i="151"/>
  <c r="C437" i="151"/>
  <c r="D437" i="151"/>
  <c r="E437" i="151"/>
  <c r="F437" i="151"/>
  <c r="G437" i="151"/>
  <c r="K437" i="151"/>
  <c r="A438" i="151"/>
  <c r="B438" i="151"/>
  <c r="C438" i="151"/>
  <c r="D438" i="151"/>
  <c r="E438" i="151"/>
  <c r="F438" i="151"/>
  <c r="G438" i="151"/>
  <c r="K438" i="151"/>
  <c r="A439" i="151"/>
  <c r="B439" i="151"/>
  <c r="C439" i="151"/>
  <c r="D439" i="151"/>
  <c r="E439" i="151"/>
  <c r="F439" i="151"/>
  <c r="G439" i="151"/>
  <c r="K439" i="151"/>
  <c r="A440" i="151"/>
  <c r="B440" i="151"/>
  <c r="C440" i="151"/>
  <c r="D440" i="151"/>
  <c r="E440" i="151"/>
  <c r="F440" i="151"/>
  <c r="G440" i="151"/>
  <c r="K440" i="151"/>
  <c r="A441" i="151"/>
  <c r="B441" i="151"/>
  <c r="C441" i="151"/>
  <c r="D441" i="151"/>
  <c r="E441" i="151"/>
  <c r="F441" i="151"/>
  <c r="G441" i="151"/>
  <c r="K441" i="151"/>
  <c r="A442" i="151"/>
  <c r="B442" i="151"/>
  <c r="C442" i="151"/>
  <c r="D442" i="151"/>
  <c r="E442" i="151"/>
  <c r="F442" i="151"/>
  <c r="G442" i="151"/>
  <c r="K442" i="151"/>
  <c r="A443" i="151"/>
  <c r="B443" i="151"/>
  <c r="C443" i="151"/>
  <c r="D443" i="151"/>
  <c r="E443" i="151"/>
  <c r="F443" i="151"/>
  <c r="G443" i="151"/>
  <c r="K443" i="151"/>
  <c r="A444" i="151"/>
  <c r="B444" i="151"/>
  <c r="C444" i="151"/>
  <c r="D444" i="151"/>
  <c r="E444" i="151"/>
  <c r="F444" i="151"/>
  <c r="G444" i="151"/>
  <c r="K444" i="151"/>
  <c r="A445" i="151"/>
  <c r="B445" i="151"/>
  <c r="C445" i="151"/>
  <c r="D445" i="151"/>
  <c r="E445" i="151"/>
  <c r="F445" i="151"/>
  <c r="G445" i="151"/>
  <c r="K445" i="151"/>
  <c r="A446" i="151"/>
  <c r="B446" i="151"/>
  <c r="C446" i="151"/>
  <c r="D446" i="151"/>
  <c r="E446" i="151"/>
  <c r="F446" i="151"/>
  <c r="G446" i="151"/>
  <c r="K446" i="151"/>
  <c r="A447" i="151"/>
  <c r="B447" i="151"/>
  <c r="C447" i="151"/>
  <c r="D447" i="151"/>
  <c r="E447" i="151"/>
  <c r="F447" i="151"/>
  <c r="G447" i="151"/>
  <c r="K447" i="151"/>
  <c r="A448" i="151"/>
  <c r="B448" i="151"/>
  <c r="C448" i="151"/>
  <c r="D448" i="151"/>
  <c r="E448" i="151"/>
  <c r="F448" i="151"/>
  <c r="G448" i="151"/>
  <c r="K448" i="151"/>
  <c r="A449" i="151"/>
  <c r="B449" i="151"/>
  <c r="C449" i="151"/>
  <c r="D449" i="151"/>
  <c r="E449" i="151"/>
  <c r="F449" i="151"/>
  <c r="G449" i="151"/>
  <c r="K449" i="151"/>
  <c r="A450" i="151"/>
  <c r="B450" i="151"/>
  <c r="C450" i="151"/>
  <c r="D450" i="151"/>
  <c r="E450" i="151"/>
  <c r="F450" i="151"/>
  <c r="G450" i="151"/>
  <c r="K450" i="151"/>
  <c r="A451" i="151"/>
  <c r="B451" i="151"/>
  <c r="C451" i="151"/>
  <c r="D451" i="151"/>
  <c r="E451" i="151"/>
  <c r="F451" i="151"/>
  <c r="G451" i="151"/>
  <c r="K451" i="151"/>
  <c r="A452" i="151"/>
  <c r="B452" i="151"/>
  <c r="C452" i="151"/>
  <c r="D452" i="151"/>
  <c r="E452" i="151"/>
  <c r="F452" i="151"/>
  <c r="G452" i="151"/>
  <c r="K452" i="151"/>
  <c r="A453" i="151"/>
  <c r="B453" i="151"/>
  <c r="C453" i="151"/>
  <c r="D453" i="151"/>
  <c r="E453" i="151"/>
  <c r="F453" i="151"/>
  <c r="G453" i="151"/>
  <c r="K453" i="151"/>
  <c r="A454" i="151"/>
  <c r="B454" i="151"/>
  <c r="C454" i="151"/>
  <c r="D454" i="151"/>
  <c r="E454" i="151"/>
  <c r="F454" i="151"/>
  <c r="G454" i="151"/>
  <c r="K454" i="151"/>
  <c r="A455" i="151"/>
  <c r="B455" i="151"/>
  <c r="C455" i="151"/>
  <c r="D455" i="151"/>
  <c r="E455" i="151"/>
  <c r="F455" i="151"/>
  <c r="G455" i="151"/>
  <c r="K455" i="151"/>
  <c r="A456" i="151"/>
  <c r="B456" i="151"/>
  <c r="C456" i="151"/>
  <c r="D456" i="151"/>
  <c r="E456" i="151"/>
  <c r="F456" i="151"/>
  <c r="G456" i="151"/>
  <c r="K456" i="151"/>
  <c r="A457" i="151"/>
  <c r="B457" i="151"/>
  <c r="C457" i="151"/>
  <c r="D457" i="151"/>
  <c r="E457" i="151"/>
  <c r="F457" i="151"/>
  <c r="G457" i="151"/>
  <c r="K457" i="151"/>
  <c r="A458" i="151"/>
  <c r="B458" i="151"/>
  <c r="C458" i="151"/>
  <c r="D458" i="151"/>
  <c r="E458" i="151"/>
  <c r="F458" i="151"/>
  <c r="G458" i="151"/>
  <c r="K458" i="151"/>
  <c r="A459" i="151"/>
  <c r="B459" i="151"/>
  <c r="C459" i="151"/>
  <c r="D459" i="151"/>
  <c r="E459" i="151"/>
  <c r="F459" i="151"/>
  <c r="G459" i="151"/>
  <c r="K459" i="151"/>
  <c r="A460" i="151"/>
  <c r="B460" i="151"/>
  <c r="C460" i="151"/>
  <c r="D460" i="151"/>
  <c r="E460" i="151"/>
  <c r="F460" i="151"/>
  <c r="G460" i="151"/>
  <c r="K460" i="151"/>
  <c r="A461" i="151"/>
  <c r="B461" i="151"/>
  <c r="C461" i="151"/>
  <c r="D461" i="151"/>
  <c r="E461" i="151"/>
  <c r="F461" i="151"/>
  <c r="G461" i="151"/>
  <c r="K461" i="151"/>
  <c r="A462" i="151"/>
  <c r="B462" i="151"/>
  <c r="C462" i="151"/>
  <c r="D462" i="151"/>
  <c r="E462" i="151"/>
  <c r="F462" i="151"/>
  <c r="G462" i="151"/>
  <c r="K462" i="151"/>
  <c r="A463" i="151"/>
  <c r="B463" i="151"/>
  <c r="C463" i="151"/>
  <c r="D463" i="151"/>
  <c r="E463" i="151"/>
  <c r="F463" i="151"/>
  <c r="G463" i="151"/>
  <c r="K463" i="151"/>
  <c r="A464" i="151"/>
  <c r="B464" i="151"/>
  <c r="C464" i="151"/>
  <c r="D464" i="151"/>
  <c r="E464" i="151"/>
  <c r="F464" i="151"/>
  <c r="G464" i="151"/>
  <c r="K464" i="151"/>
  <c r="A465" i="151"/>
  <c r="B465" i="151"/>
  <c r="C465" i="151"/>
  <c r="D465" i="151"/>
  <c r="E465" i="151"/>
  <c r="F465" i="151"/>
  <c r="G465" i="151"/>
  <c r="K465" i="151"/>
  <c r="A466" i="151"/>
  <c r="B466" i="151"/>
  <c r="C466" i="151"/>
  <c r="D466" i="151"/>
  <c r="E466" i="151"/>
  <c r="F466" i="151"/>
  <c r="G466" i="151"/>
  <c r="K466" i="151"/>
  <c r="A467" i="151"/>
  <c r="B467" i="151"/>
  <c r="C467" i="151"/>
  <c r="D467" i="151"/>
  <c r="E467" i="151"/>
  <c r="F467" i="151"/>
  <c r="G467" i="151"/>
  <c r="K467" i="151"/>
  <c r="A468" i="151"/>
  <c r="B468" i="151"/>
  <c r="C468" i="151"/>
  <c r="D468" i="151"/>
  <c r="E468" i="151"/>
  <c r="F468" i="151"/>
  <c r="G468" i="151"/>
  <c r="K468" i="151"/>
  <c r="A469" i="151"/>
  <c r="B469" i="151"/>
  <c r="C469" i="151"/>
  <c r="D469" i="151"/>
  <c r="E469" i="151"/>
  <c r="F469" i="151"/>
  <c r="G469" i="151"/>
  <c r="K469" i="151"/>
  <c r="A470" i="151"/>
  <c r="B470" i="151"/>
  <c r="C470" i="151"/>
  <c r="D470" i="151"/>
  <c r="E470" i="151"/>
  <c r="F470" i="151"/>
  <c r="G470" i="151"/>
  <c r="K470" i="151"/>
  <c r="A471" i="151"/>
  <c r="B471" i="151"/>
  <c r="C471" i="151"/>
  <c r="D471" i="151"/>
  <c r="E471" i="151"/>
  <c r="F471" i="151"/>
  <c r="G471" i="151"/>
  <c r="K471" i="151"/>
  <c r="A472" i="151"/>
  <c r="B472" i="151"/>
  <c r="C472" i="151"/>
  <c r="D472" i="151"/>
  <c r="E472" i="151"/>
  <c r="F472" i="151"/>
  <c r="G472" i="151"/>
  <c r="K472" i="151"/>
  <c r="A473" i="151"/>
  <c r="B473" i="151"/>
  <c r="C473" i="151"/>
  <c r="D473" i="151"/>
  <c r="E473" i="151"/>
  <c r="F473" i="151"/>
  <c r="G473" i="151"/>
  <c r="K473" i="151"/>
  <c r="A474" i="151"/>
  <c r="B474" i="151"/>
  <c r="C474" i="151"/>
  <c r="D474" i="151"/>
  <c r="E474" i="151"/>
  <c r="F474" i="151"/>
  <c r="G474" i="151"/>
  <c r="K474" i="151"/>
  <c r="A475" i="151"/>
  <c r="B475" i="151"/>
  <c r="C475" i="151"/>
  <c r="D475" i="151"/>
  <c r="E475" i="151"/>
  <c r="F475" i="151"/>
  <c r="G475" i="151"/>
  <c r="K475" i="151"/>
  <c r="A476" i="151"/>
  <c r="B476" i="151"/>
  <c r="C476" i="151"/>
  <c r="D476" i="151"/>
  <c r="E476" i="151"/>
  <c r="F476" i="151"/>
  <c r="G476" i="151"/>
  <c r="K476" i="151"/>
  <c r="A477" i="151"/>
  <c r="B477" i="151"/>
  <c r="C477" i="151"/>
  <c r="D477" i="151"/>
  <c r="E477" i="151"/>
  <c r="F477" i="151"/>
  <c r="G477" i="151"/>
  <c r="K477" i="151"/>
  <c r="A478" i="151"/>
  <c r="B478" i="151"/>
  <c r="C478" i="151"/>
  <c r="D478" i="151"/>
  <c r="E478" i="151"/>
  <c r="F478" i="151"/>
  <c r="G478" i="151"/>
  <c r="K478" i="151"/>
  <c r="A479" i="151"/>
  <c r="B479" i="151"/>
  <c r="C479" i="151"/>
  <c r="D479" i="151"/>
  <c r="E479" i="151"/>
  <c r="F479" i="151"/>
  <c r="G479" i="151"/>
  <c r="K479" i="151"/>
  <c r="A480" i="151"/>
  <c r="B480" i="151"/>
  <c r="C480" i="151"/>
  <c r="D480" i="151"/>
  <c r="E480" i="151"/>
  <c r="F480" i="151"/>
  <c r="G480" i="151"/>
  <c r="K480" i="151"/>
  <c r="A481" i="151"/>
  <c r="B481" i="151"/>
  <c r="C481" i="151"/>
  <c r="D481" i="151"/>
  <c r="E481" i="151"/>
  <c r="F481" i="151"/>
  <c r="G481" i="151"/>
  <c r="K481" i="151"/>
  <c r="A482" i="151"/>
  <c r="B482" i="151"/>
  <c r="C482" i="151"/>
  <c r="D482" i="151"/>
  <c r="E482" i="151"/>
  <c r="F482" i="151"/>
  <c r="G482" i="151"/>
  <c r="K482" i="151"/>
  <c r="A483" i="151"/>
  <c r="B483" i="151"/>
  <c r="C483" i="151"/>
  <c r="D483" i="151"/>
  <c r="E483" i="151"/>
  <c r="F483" i="151"/>
  <c r="G483" i="151"/>
  <c r="K483" i="151"/>
  <c r="A484" i="151"/>
  <c r="B484" i="151"/>
  <c r="C484" i="151"/>
  <c r="D484" i="151"/>
  <c r="E484" i="151"/>
  <c r="F484" i="151"/>
  <c r="G484" i="151"/>
  <c r="K484" i="151"/>
  <c r="A485" i="151"/>
  <c r="B485" i="151"/>
  <c r="C485" i="151"/>
  <c r="D485" i="151"/>
  <c r="E485" i="151"/>
  <c r="F485" i="151"/>
  <c r="G485" i="151"/>
  <c r="K485" i="151"/>
  <c r="A486" i="151"/>
  <c r="B486" i="151"/>
  <c r="C486" i="151"/>
  <c r="D486" i="151"/>
  <c r="E486" i="151"/>
  <c r="F486" i="151"/>
  <c r="G486" i="151"/>
  <c r="K486" i="151"/>
  <c r="A487" i="151"/>
  <c r="B487" i="151"/>
  <c r="C487" i="151"/>
  <c r="D487" i="151"/>
  <c r="E487" i="151"/>
  <c r="F487" i="151"/>
  <c r="G487" i="151"/>
  <c r="K487" i="151"/>
  <c r="A488" i="151"/>
  <c r="B488" i="151"/>
  <c r="C488" i="151"/>
  <c r="D488" i="151"/>
  <c r="E488" i="151"/>
  <c r="F488" i="151"/>
  <c r="G488" i="151"/>
  <c r="K488" i="151"/>
  <c r="A489" i="151"/>
  <c r="B489" i="151"/>
  <c r="C489" i="151"/>
  <c r="D489" i="151"/>
  <c r="E489" i="151"/>
  <c r="F489" i="151"/>
  <c r="G489" i="151"/>
  <c r="K489" i="151"/>
  <c r="A490" i="151"/>
  <c r="B490" i="151"/>
  <c r="C490" i="151"/>
  <c r="D490" i="151"/>
  <c r="E490" i="151"/>
  <c r="F490" i="151"/>
  <c r="G490" i="151"/>
  <c r="K490" i="151"/>
  <c r="A491" i="151"/>
  <c r="B491" i="151"/>
  <c r="C491" i="151"/>
  <c r="D491" i="151"/>
  <c r="E491" i="151"/>
  <c r="F491" i="151"/>
  <c r="G491" i="151"/>
  <c r="K491" i="151"/>
  <c r="A492" i="151"/>
  <c r="B492" i="151"/>
  <c r="C492" i="151"/>
  <c r="D492" i="151"/>
  <c r="E492" i="151"/>
  <c r="F492" i="151"/>
  <c r="G492" i="151"/>
  <c r="K492" i="151"/>
  <c r="A493" i="151"/>
  <c r="B493" i="151"/>
  <c r="C493" i="151"/>
  <c r="D493" i="151"/>
  <c r="E493" i="151"/>
  <c r="F493" i="151"/>
  <c r="G493" i="151"/>
  <c r="K493" i="151"/>
  <c r="A494" i="151"/>
  <c r="B494" i="151"/>
  <c r="C494" i="151"/>
  <c r="D494" i="151"/>
  <c r="E494" i="151"/>
  <c r="F494" i="151"/>
  <c r="G494" i="151"/>
  <c r="K494" i="151"/>
  <c r="A495" i="151"/>
  <c r="B495" i="151"/>
  <c r="C495" i="151"/>
  <c r="D495" i="151"/>
  <c r="E495" i="151"/>
  <c r="F495" i="151"/>
  <c r="G495" i="151"/>
  <c r="K495" i="151"/>
  <c r="A496" i="151"/>
  <c r="B496" i="151"/>
  <c r="C496" i="151"/>
  <c r="D496" i="151"/>
  <c r="E496" i="151"/>
  <c r="F496" i="151"/>
  <c r="G496" i="151"/>
  <c r="K496" i="151"/>
  <c r="A497" i="151"/>
  <c r="B497" i="151"/>
  <c r="C497" i="151"/>
  <c r="D497" i="151"/>
  <c r="E497" i="151"/>
  <c r="F497" i="151"/>
  <c r="G497" i="151"/>
  <c r="K497" i="151"/>
  <c r="A498" i="151"/>
  <c r="B498" i="151"/>
  <c r="C498" i="151"/>
  <c r="D498" i="151"/>
  <c r="E498" i="151"/>
  <c r="F498" i="151"/>
  <c r="G498" i="151"/>
  <c r="K498" i="151"/>
  <c r="A499" i="151"/>
  <c r="B499" i="151"/>
  <c r="C499" i="151"/>
  <c r="D499" i="151"/>
  <c r="E499" i="151"/>
  <c r="F499" i="151"/>
  <c r="G499" i="151"/>
  <c r="K499" i="151"/>
  <c r="A500" i="151"/>
  <c r="B500" i="151"/>
  <c r="C500" i="151"/>
  <c r="D500" i="151"/>
  <c r="E500" i="151"/>
  <c r="F500" i="151"/>
  <c r="G500" i="151"/>
  <c r="K500" i="151"/>
  <c r="A501" i="151"/>
  <c r="B501" i="151"/>
  <c r="C501" i="151"/>
  <c r="D501" i="151"/>
  <c r="E501" i="151"/>
  <c r="F501" i="151"/>
  <c r="G501" i="151"/>
  <c r="K501" i="151"/>
  <c r="A502" i="151"/>
  <c r="B502" i="151"/>
  <c r="C502" i="151"/>
  <c r="D502" i="151"/>
  <c r="E502" i="151"/>
  <c r="F502" i="151"/>
  <c r="G502" i="151"/>
  <c r="K502" i="151"/>
  <c r="A503" i="151"/>
  <c r="B503" i="151"/>
  <c r="C503" i="151"/>
  <c r="D503" i="151"/>
  <c r="E503" i="151"/>
  <c r="F503" i="151"/>
  <c r="G503" i="151"/>
  <c r="K503" i="151"/>
  <c r="A504" i="151"/>
  <c r="B504" i="151"/>
  <c r="C504" i="151"/>
  <c r="D504" i="151"/>
  <c r="E504" i="151"/>
  <c r="F504" i="151"/>
  <c r="G504" i="151"/>
  <c r="K504" i="151"/>
  <c r="A505" i="151"/>
  <c r="B505" i="151"/>
  <c r="C505" i="151"/>
  <c r="D505" i="151"/>
  <c r="E505" i="151"/>
  <c r="F505" i="151"/>
  <c r="G505" i="151"/>
  <c r="K505" i="151"/>
  <c r="A506" i="151"/>
  <c r="B506" i="151"/>
  <c r="C506" i="151"/>
  <c r="D506" i="151"/>
  <c r="E506" i="151"/>
  <c r="F506" i="151"/>
  <c r="G506" i="151"/>
  <c r="K506" i="151"/>
  <c r="A507" i="151"/>
  <c r="B507" i="151"/>
  <c r="C507" i="151"/>
  <c r="D507" i="151"/>
  <c r="E507" i="151"/>
  <c r="F507" i="151"/>
  <c r="G507" i="151"/>
  <c r="K507" i="151"/>
  <c r="A508" i="151"/>
  <c r="B508" i="151"/>
  <c r="C508" i="151"/>
  <c r="D508" i="151"/>
  <c r="E508" i="151"/>
  <c r="F508" i="151"/>
  <c r="G508" i="151"/>
  <c r="K508" i="151"/>
  <c r="A509" i="151"/>
  <c r="B509" i="151"/>
  <c r="C509" i="151"/>
  <c r="D509" i="151"/>
  <c r="E509" i="151"/>
  <c r="F509" i="151"/>
  <c r="G509" i="151"/>
  <c r="K509" i="151"/>
  <c r="A510" i="151"/>
  <c r="B510" i="151"/>
  <c r="C510" i="151"/>
  <c r="D510" i="151"/>
  <c r="E510" i="151"/>
  <c r="F510" i="151"/>
  <c r="G510" i="151"/>
  <c r="K510" i="151"/>
  <c r="A511" i="151"/>
  <c r="B511" i="151"/>
  <c r="C511" i="151"/>
  <c r="D511" i="151"/>
  <c r="E511" i="151"/>
  <c r="F511" i="151"/>
  <c r="G511" i="151"/>
  <c r="K511" i="151"/>
  <c r="A512" i="151"/>
  <c r="B512" i="151"/>
  <c r="C512" i="151"/>
  <c r="D512" i="151"/>
  <c r="E512" i="151"/>
  <c r="F512" i="151"/>
  <c r="G512" i="151"/>
  <c r="K512" i="151"/>
  <c r="A513" i="151"/>
  <c r="B513" i="151"/>
  <c r="C513" i="151"/>
  <c r="D513" i="151"/>
  <c r="E513" i="151"/>
  <c r="F513" i="151"/>
  <c r="G513" i="151"/>
  <c r="K513" i="151"/>
  <c r="A514" i="151"/>
  <c r="B514" i="151"/>
  <c r="C514" i="151"/>
  <c r="D514" i="151"/>
  <c r="E514" i="151"/>
  <c r="F514" i="151"/>
  <c r="G514" i="151"/>
  <c r="K514" i="151"/>
  <c r="A515" i="151"/>
  <c r="B515" i="151"/>
  <c r="C515" i="151"/>
  <c r="D515" i="151"/>
  <c r="E515" i="151"/>
  <c r="F515" i="151"/>
  <c r="G515" i="151"/>
  <c r="K515" i="151"/>
  <c r="A516" i="151"/>
  <c r="B516" i="151"/>
  <c r="C516" i="151"/>
  <c r="D516" i="151"/>
  <c r="E516" i="151"/>
  <c r="F516" i="151"/>
  <c r="G516" i="151"/>
  <c r="K516" i="151"/>
  <c r="A517" i="151"/>
  <c r="B517" i="151"/>
  <c r="C517" i="151"/>
  <c r="D517" i="151"/>
  <c r="E517" i="151"/>
  <c r="F517" i="151"/>
  <c r="G517" i="151"/>
  <c r="K517" i="151"/>
  <c r="A518" i="151"/>
  <c r="B518" i="151"/>
  <c r="C518" i="151"/>
  <c r="D518" i="151"/>
  <c r="E518" i="151"/>
  <c r="F518" i="151"/>
  <c r="G518" i="151"/>
  <c r="K518" i="151"/>
  <c r="A519" i="151"/>
  <c r="B519" i="151"/>
  <c r="C519" i="151"/>
  <c r="D519" i="151"/>
  <c r="E519" i="151"/>
  <c r="F519" i="151"/>
  <c r="G519" i="151"/>
  <c r="K519" i="151"/>
  <c r="A520" i="151"/>
  <c r="B520" i="151"/>
  <c r="C520" i="151"/>
  <c r="D520" i="151"/>
  <c r="E520" i="151"/>
  <c r="F520" i="151"/>
  <c r="G520" i="151"/>
  <c r="K520" i="151"/>
  <c r="A521" i="151"/>
  <c r="B521" i="151"/>
  <c r="C521" i="151"/>
  <c r="D521" i="151"/>
  <c r="E521" i="151"/>
  <c r="F521" i="151"/>
  <c r="G521" i="151"/>
  <c r="K521" i="151"/>
  <c r="A522" i="151"/>
  <c r="B522" i="151"/>
  <c r="C522" i="151"/>
  <c r="D522" i="151"/>
  <c r="E522" i="151"/>
  <c r="F522" i="151"/>
  <c r="G522" i="151"/>
  <c r="K522" i="151"/>
  <c r="A523" i="151"/>
  <c r="B523" i="151"/>
  <c r="C523" i="151"/>
  <c r="D523" i="151"/>
  <c r="E523" i="151"/>
  <c r="F523" i="151"/>
  <c r="G523" i="151"/>
  <c r="K523" i="151"/>
  <c r="A524" i="151"/>
  <c r="B524" i="151"/>
  <c r="C524" i="151"/>
  <c r="D524" i="151"/>
  <c r="E524" i="151"/>
  <c r="F524" i="151"/>
  <c r="G524" i="151"/>
  <c r="K524" i="151"/>
  <c r="A525" i="151"/>
  <c r="B525" i="151"/>
  <c r="C525" i="151"/>
  <c r="D525" i="151"/>
  <c r="E525" i="151"/>
  <c r="F525" i="151"/>
  <c r="G525" i="151"/>
  <c r="K525" i="151"/>
  <c r="A526" i="151"/>
  <c r="B526" i="151"/>
  <c r="C526" i="151"/>
  <c r="D526" i="151"/>
  <c r="E526" i="151"/>
  <c r="F526" i="151"/>
  <c r="G526" i="151"/>
  <c r="K526" i="151"/>
  <c r="A527" i="151"/>
  <c r="B527" i="151"/>
  <c r="C527" i="151"/>
  <c r="D527" i="151"/>
  <c r="E527" i="151"/>
  <c r="F527" i="151"/>
  <c r="G527" i="151"/>
  <c r="K527" i="151"/>
  <c r="A528" i="151"/>
  <c r="B528" i="151"/>
  <c r="C528" i="151"/>
  <c r="D528" i="151"/>
  <c r="E528" i="151"/>
  <c r="F528" i="151"/>
  <c r="G528" i="151"/>
  <c r="K528" i="151"/>
  <c r="A529" i="151"/>
  <c r="B529" i="151"/>
  <c r="C529" i="151"/>
  <c r="D529" i="151"/>
  <c r="E529" i="151"/>
  <c r="F529" i="151"/>
  <c r="G529" i="151"/>
  <c r="K529" i="151"/>
  <c r="A530" i="151"/>
  <c r="B530" i="151"/>
  <c r="C530" i="151"/>
  <c r="D530" i="151"/>
  <c r="E530" i="151"/>
  <c r="F530" i="151"/>
  <c r="G530" i="151"/>
  <c r="K530" i="151"/>
  <c r="A531" i="151"/>
  <c r="B531" i="151"/>
  <c r="C531" i="151"/>
  <c r="D531" i="151"/>
  <c r="E531" i="151"/>
  <c r="F531" i="151"/>
  <c r="G531" i="151"/>
  <c r="K531" i="151"/>
  <c r="A532" i="151"/>
  <c r="B532" i="151"/>
  <c r="C532" i="151"/>
  <c r="D532" i="151"/>
  <c r="E532" i="151"/>
  <c r="F532" i="151"/>
  <c r="G532" i="151"/>
  <c r="K532" i="151"/>
  <c r="A533" i="151"/>
  <c r="B533" i="151"/>
  <c r="C533" i="151"/>
  <c r="D533" i="151"/>
  <c r="E533" i="151"/>
  <c r="F533" i="151"/>
  <c r="G533" i="151"/>
  <c r="K533" i="151"/>
  <c r="A534" i="151"/>
  <c r="B534" i="151"/>
  <c r="C534" i="151"/>
  <c r="D534" i="151"/>
  <c r="E534" i="151"/>
  <c r="F534" i="151"/>
  <c r="G534" i="151"/>
  <c r="K534" i="151"/>
  <c r="A535" i="151"/>
  <c r="B535" i="151"/>
  <c r="C535" i="151"/>
  <c r="D535" i="151"/>
  <c r="E535" i="151"/>
  <c r="F535" i="151"/>
  <c r="G535" i="151"/>
  <c r="K535" i="151"/>
  <c r="A536" i="151"/>
  <c r="B536" i="151"/>
  <c r="C536" i="151"/>
  <c r="D536" i="151"/>
  <c r="E536" i="151"/>
  <c r="F536" i="151"/>
  <c r="G536" i="151"/>
  <c r="K536" i="151"/>
  <c r="A537" i="151"/>
  <c r="B537" i="151"/>
  <c r="C537" i="151"/>
  <c r="D537" i="151"/>
  <c r="E537" i="151"/>
  <c r="F537" i="151"/>
  <c r="G537" i="151"/>
  <c r="K537" i="151"/>
  <c r="A538" i="151"/>
  <c r="B538" i="151"/>
  <c r="C538" i="151"/>
  <c r="D538" i="151"/>
  <c r="E538" i="151"/>
  <c r="F538" i="151"/>
  <c r="G538" i="151"/>
  <c r="K538" i="151"/>
  <c r="A539" i="151"/>
  <c r="B539" i="151"/>
  <c r="C539" i="151"/>
  <c r="D539" i="151"/>
  <c r="E539" i="151"/>
  <c r="F539" i="151"/>
  <c r="G539" i="151"/>
  <c r="K539" i="151"/>
  <c r="A540" i="151"/>
  <c r="B540" i="151"/>
  <c r="C540" i="151"/>
  <c r="D540" i="151"/>
  <c r="E540" i="151"/>
  <c r="F540" i="151"/>
  <c r="G540" i="151"/>
  <c r="K540" i="151"/>
  <c r="A541" i="151"/>
  <c r="B541" i="151"/>
  <c r="C541" i="151"/>
  <c r="D541" i="151"/>
  <c r="E541" i="151"/>
  <c r="F541" i="151"/>
  <c r="G541" i="151"/>
  <c r="K541" i="151"/>
  <c r="A542" i="151"/>
  <c r="B542" i="151"/>
  <c r="C542" i="151"/>
  <c r="D542" i="151"/>
  <c r="E542" i="151"/>
  <c r="F542" i="151"/>
  <c r="G542" i="151"/>
  <c r="K542" i="151"/>
  <c r="A543" i="151"/>
  <c r="B543" i="151"/>
  <c r="C543" i="151"/>
  <c r="D543" i="151"/>
  <c r="E543" i="151"/>
  <c r="F543" i="151"/>
  <c r="G543" i="151"/>
  <c r="K543" i="151"/>
  <c r="A544" i="151"/>
  <c r="B544" i="151"/>
  <c r="C544" i="151"/>
  <c r="D544" i="151"/>
  <c r="E544" i="151"/>
  <c r="F544" i="151"/>
  <c r="G544" i="151"/>
  <c r="K544" i="151"/>
  <c r="A545" i="151"/>
  <c r="B545" i="151"/>
  <c r="C545" i="151"/>
  <c r="D545" i="151"/>
  <c r="E545" i="151"/>
  <c r="F545" i="151"/>
  <c r="G545" i="151"/>
  <c r="K545" i="151"/>
  <c r="A546" i="151"/>
  <c r="B546" i="151"/>
  <c r="C546" i="151"/>
  <c r="D546" i="151"/>
  <c r="E546" i="151"/>
  <c r="F546" i="151"/>
  <c r="G546" i="151"/>
  <c r="K546" i="151"/>
  <c r="A547" i="151"/>
  <c r="B547" i="151"/>
  <c r="C547" i="151"/>
  <c r="D547" i="151"/>
  <c r="E547" i="151"/>
  <c r="F547" i="151"/>
  <c r="G547" i="151"/>
  <c r="K547" i="151"/>
  <c r="A548" i="151"/>
  <c r="B548" i="151"/>
  <c r="C548" i="151"/>
  <c r="D548" i="151"/>
  <c r="E548" i="151"/>
  <c r="F548" i="151"/>
  <c r="G548" i="151"/>
  <c r="K548" i="151"/>
  <c r="A549" i="151"/>
  <c r="B549" i="151"/>
  <c r="C549" i="151"/>
  <c r="D549" i="151"/>
  <c r="E549" i="151"/>
  <c r="F549" i="151"/>
  <c r="G549" i="151"/>
  <c r="K549" i="151"/>
  <c r="A550" i="151"/>
  <c r="B550" i="151"/>
  <c r="C550" i="151"/>
  <c r="D550" i="151"/>
  <c r="E550" i="151"/>
  <c r="F550" i="151"/>
  <c r="G550" i="151"/>
  <c r="K550" i="151"/>
  <c r="A551" i="151"/>
  <c r="B551" i="151"/>
  <c r="C551" i="151"/>
  <c r="D551" i="151"/>
  <c r="E551" i="151"/>
  <c r="F551" i="151"/>
  <c r="G551" i="151"/>
  <c r="K551" i="151"/>
  <c r="A552" i="151"/>
  <c r="B552" i="151"/>
  <c r="C552" i="151"/>
  <c r="D552" i="151"/>
  <c r="E552" i="151"/>
  <c r="F552" i="151"/>
  <c r="G552" i="151"/>
  <c r="K552" i="151"/>
  <c r="A553" i="151"/>
  <c r="B553" i="151"/>
  <c r="C553" i="151"/>
  <c r="D553" i="151"/>
  <c r="E553" i="151"/>
  <c r="F553" i="151"/>
  <c r="G553" i="151"/>
  <c r="K553" i="151"/>
  <c r="A554" i="151"/>
  <c r="B554" i="151"/>
  <c r="C554" i="151"/>
  <c r="D554" i="151"/>
  <c r="E554" i="151"/>
  <c r="F554" i="151"/>
  <c r="G554" i="151"/>
  <c r="K554" i="151"/>
  <c r="A555" i="151"/>
  <c r="B555" i="151"/>
  <c r="C555" i="151"/>
  <c r="D555" i="151"/>
  <c r="E555" i="151"/>
  <c r="F555" i="151"/>
  <c r="G555" i="151"/>
  <c r="K555" i="151"/>
  <c r="A556" i="151"/>
  <c r="B556" i="151"/>
  <c r="C556" i="151"/>
  <c r="D556" i="151"/>
  <c r="E556" i="151"/>
  <c r="F556" i="151"/>
  <c r="G556" i="151"/>
  <c r="K556" i="151"/>
  <c r="A557" i="151"/>
  <c r="B557" i="151"/>
  <c r="C557" i="151"/>
  <c r="D557" i="151"/>
  <c r="E557" i="151"/>
  <c r="F557" i="151"/>
  <c r="G557" i="151"/>
  <c r="K557" i="151"/>
  <c r="A558" i="151"/>
  <c r="B558" i="151"/>
  <c r="C558" i="151"/>
  <c r="D558" i="151"/>
  <c r="E558" i="151"/>
  <c r="F558" i="151"/>
  <c r="G558" i="151"/>
  <c r="K558" i="151"/>
  <c r="A559" i="151"/>
  <c r="B559" i="151"/>
  <c r="C559" i="151"/>
  <c r="D559" i="151"/>
  <c r="E559" i="151"/>
  <c r="F559" i="151"/>
  <c r="G559" i="151"/>
  <c r="K559" i="151"/>
  <c r="A560" i="151"/>
  <c r="B560" i="151"/>
  <c r="C560" i="151"/>
  <c r="D560" i="151"/>
  <c r="E560" i="151"/>
  <c r="F560" i="151"/>
  <c r="G560" i="151"/>
  <c r="K560" i="151"/>
  <c r="A561" i="151"/>
  <c r="B561" i="151"/>
  <c r="C561" i="151"/>
  <c r="D561" i="151"/>
  <c r="E561" i="151"/>
  <c r="F561" i="151"/>
  <c r="G561" i="151"/>
  <c r="K561" i="151"/>
  <c r="A562" i="151"/>
  <c r="B562" i="151"/>
  <c r="C562" i="151"/>
  <c r="D562" i="151"/>
  <c r="E562" i="151"/>
  <c r="F562" i="151"/>
  <c r="G562" i="151"/>
  <c r="K562" i="151"/>
  <c r="A563" i="151"/>
  <c r="B563" i="151"/>
  <c r="C563" i="151"/>
  <c r="D563" i="151"/>
  <c r="E563" i="151"/>
  <c r="F563" i="151"/>
  <c r="G563" i="151"/>
  <c r="K563" i="151"/>
  <c r="A564" i="151"/>
  <c r="B564" i="151"/>
  <c r="C564" i="151"/>
  <c r="D564" i="151"/>
  <c r="E564" i="151"/>
  <c r="F564" i="151"/>
  <c r="G564" i="151"/>
  <c r="K564" i="151"/>
  <c r="A565" i="151"/>
  <c r="B565" i="151"/>
  <c r="C565" i="151"/>
  <c r="D565" i="151"/>
  <c r="E565" i="151"/>
  <c r="F565" i="151"/>
  <c r="G565" i="151"/>
  <c r="K565" i="151"/>
  <c r="A566" i="151"/>
  <c r="B566" i="151"/>
  <c r="C566" i="151"/>
  <c r="D566" i="151"/>
  <c r="E566" i="151"/>
  <c r="F566" i="151"/>
  <c r="G566" i="151"/>
  <c r="K566" i="151"/>
  <c r="A567" i="151"/>
  <c r="B567" i="151"/>
  <c r="C567" i="151"/>
  <c r="D567" i="151"/>
  <c r="E567" i="151"/>
  <c r="F567" i="151"/>
  <c r="G567" i="151"/>
  <c r="K567" i="151"/>
  <c r="A568" i="151"/>
  <c r="B568" i="151"/>
  <c r="C568" i="151"/>
  <c r="D568" i="151"/>
  <c r="E568" i="151"/>
  <c r="F568" i="151"/>
  <c r="G568" i="151"/>
  <c r="K568" i="151"/>
  <c r="A569" i="151"/>
  <c r="B569" i="151"/>
  <c r="C569" i="151"/>
  <c r="D569" i="151"/>
  <c r="E569" i="151"/>
  <c r="F569" i="151"/>
  <c r="G569" i="151"/>
  <c r="K569" i="151"/>
  <c r="A570" i="151"/>
  <c r="B570" i="151"/>
  <c r="C570" i="151"/>
  <c r="D570" i="151"/>
  <c r="E570" i="151"/>
  <c r="F570" i="151"/>
  <c r="G570" i="151"/>
  <c r="K570" i="151"/>
  <c r="A571" i="151"/>
  <c r="B571" i="151"/>
  <c r="C571" i="151"/>
  <c r="D571" i="151"/>
  <c r="E571" i="151"/>
  <c r="F571" i="151"/>
  <c r="G571" i="151"/>
  <c r="K571" i="151"/>
  <c r="A572" i="151"/>
  <c r="B572" i="151"/>
  <c r="C572" i="151"/>
  <c r="D572" i="151"/>
  <c r="E572" i="151"/>
  <c r="F572" i="151"/>
  <c r="G572" i="151"/>
  <c r="K572" i="151"/>
  <c r="A573" i="151"/>
  <c r="B573" i="151"/>
  <c r="C573" i="151"/>
  <c r="D573" i="151"/>
  <c r="E573" i="151"/>
  <c r="F573" i="151"/>
  <c r="G573" i="151"/>
  <c r="K573" i="151"/>
  <c r="A574" i="151"/>
  <c r="B574" i="151"/>
  <c r="C574" i="151"/>
  <c r="D574" i="151"/>
  <c r="E574" i="151"/>
  <c r="F574" i="151"/>
  <c r="G574" i="151"/>
  <c r="K574" i="151"/>
  <c r="A575" i="151"/>
  <c r="B575" i="151"/>
  <c r="C575" i="151"/>
  <c r="D575" i="151"/>
  <c r="E575" i="151"/>
  <c r="F575" i="151"/>
  <c r="G575" i="151"/>
  <c r="K575" i="151"/>
  <c r="A576" i="151"/>
  <c r="B576" i="151"/>
  <c r="C576" i="151"/>
  <c r="D576" i="151"/>
  <c r="E576" i="151"/>
  <c r="F576" i="151"/>
  <c r="G576" i="151"/>
  <c r="K576" i="151"/>
  <c r="A577" i="151"/>
  <c r="B577" i="151"/>
  <c r="C577" i="151"/>
  <c r="D577" i="151"/>
  <c r="E577" i="151"/>
  <c r="F577" i="151"/>
  <c r="G577" i="151"/>
  <c r="K577" i="151"/>
  <c r="A578" i="151"/>
  <c r="B578" i="151"/>
  <c r="C578" i="151"/>
  <c r="D578" i="151"/>
  <c r="E578" i="151"/>
  <c r="F578" i="151"/>
  <c r="G578" i="151"/>
  <c r="K578" i="151"/>
  <c r="A579" i="151"/>
  <c r="B579" i="151"/>
  <c r="C579" i="151"/>
  <c r="D579" i="151"/>
  <c r="E579" i="151"/>
  <c r="F579" i="151"/>
  <c r="G579" i="151"/>
  <c r="K579" i="151"/>
  <c r="A580" i="151"/>
  <c r="B580" i="151"/>
  <c r="C580" i="151"/>
  <c r="D580" i="151"/>
  <c r="E580" i="151"/>
  <c r="F580" i="151"/>
  <c r="G580" i="151"/>
  <c r="K580" i="151"/>
  <c r="A581" i="151"/>
  <c r="B581" i="151"/>
  <c r="C581" i="151"/>
  <c r="D581" i="151"/>
  <c r="E581" i="151"/>
  <c r="F581" i="151"/>
  <c r="G581" i="151"/>
  <c r="K581" i="151"/>
  <c r="H102" i="124"/>
  <c r="H339" i="151" s="1"/>
  <c r="E340" i="151"/>
  <c r="H103" i="124"/>
  <c r="H340" i="151"/>
  <c r="H101" i="124"/>
  <c r="H338" i="151" s="1"/>
  <c r="H100" i="124"/>
  <c r="H337" i="151" s="1"/>
  <c r="H60" i="144"/>
  <c r="H614" i="151" s="1"/>
  <c r="H64" i="144"/>
  <c r="H618" i="151" s="1"/>
  <c r="H40" i="144"/>
  <c r="G10" i="155"/>
  <c r="I10" i="155"/>
  <c r="M10" i="155"/>
  <c r="H10" i="155"/>
  <c r="L10" i="155"/>
  <c r="N10" i="155"/>
  <c r="H20" i="144"/>
  <c r="H585" i="151" s="1"/>
  <c r="H62" i="144"/>
  <c r="H616" i="151" s="1"/>
  <c r="H61" i="144"/>
  <c r="H615" i="151" s="1"/>
  <c r="I57" i="133"/>
  <c r="H198" i="151" s="1"/>
  <c r="I54" i="133"/>
  <c r="H195" i="151" s="1"/>
  <c r="H137" i="124"/>
  <c r="H364" i="151" s="1"/>
  <c r="H200" i="124"/>
  <c r="H219" i="124" s="1"/>
  <c r="E219" i="124" s="1"/>
  <c r="H189" i="124"/>
  <c r="H394" i="151" s="1"/>
  <c r="I58" i="123"/>
  <c r="H159" i="151" s="1"/>
  <c r="R127" i="122"/>
  <c r="H79" i="151" s="1"/>
  <c r="H19" i="144"/>
  <c r="H584" i="151" s="1"/>
  <c r="E34" i="146"/>
  <c r="E415" i="151" s="1"/>
  <c r="E33" i="146"/>
  <c r="H33" i="146" s="1"/>
  <c r="H414" i="151" s="1"/>
  <c r="E32" i="146"/>
  <c r="H32" i="146" s="1"/>
  <c r="H413" i="151" s="1"/>
  <c r="H31" i="146"/>
  <c r="H412" i="151" s="1"/>
  <c r="E27" i="146"/>
  <c r="E30" i="146" s="1"/>
  <c r="E24" i="146"/>
  <c r="E407" i="151" s="1"/>
  <c r="E23" i="146"/>
  <c r="E406" i="151" s="1"/>
  <c r="E22" i="146"/>
  <c r="E405" i="151" s="1"/>
  <c r="E21" i="146"/>
  <c r="E404" i="151" s="1"/>
  <c r="R85" i="137"/>
  <c r="H241" i="151" s="1"/>
  <c r="R77" i="137"/>
  <c r="H233" i="151" s="1"/>
  <c r="R75" i="137"/>
  <c r="H231" i="151" s="1"/>
  <c r="R62" i="137"/>
  <c r="H222" i="151" s="1"/>
  <c r="O68" i="122"/>
  <c r="R68" i="122" s="1"/>
  <c r="H37" i="151" s="1"/>
  <c r="N67" i="122"/>
  <c r="M67" i="122"/>
  <c r="L67" i="122"/>
  <c r="K67" i="122"/>
  <c r="J67" i="122"/>
  <c r="I67" i="122"/>
  <c r="H67" i="122"/>
  <c r="G67" i="122"/>
  <c r="F67" i="122"/>
  <c r="E67" i="122"/>
  <c r="N66" i="122"/>
  <c r="M66" i="122"/>
  <c r="L66" i="122"/>
  <c r="K66" i="122"/>
  <c r="J66" i="122"/>
  <c r="I66" i="122"/>
  <c r="H66" i="122"/>
  <c r="G66" i="122"/>
  <c r="F66" i="122"/>
  <c r="N64" i="122"/>
  <c r="M64" i="122"/>
  <c r="L64" i="122"/>
  <c r="K64" i="122"/>
  <c r="J64" i="122"/>
  <c r="I64" i="122"/>
  <c r="H64" i="122"/>
  <c r="G64" i="122"/>
  <c r="F64" i="122"/>
  <c r="E64" i="122"/>
  <c r="M80" i="122"/>
  <c r="N51" i="122"/>
  <c r="M51" i="122"/>
  <c r="L51" i="122"/>
  <c r="K51" i="122"/>
  <c r="J51" i="122"/>
  <c r="I51" i="122"/>
  <c r="H51" i="122"/>
  <c r="G51" i="122"/>
  <c r="F51" i="122"/>
  <c r="E51" i="122"/>
  <c r="N50" i="122"/>
  <c r="N49" i="122" s="1"/>
  <c r="M50" i="122"/>
  <c r="M49" i="122" s="1"/>
  <c r="L50" i="122"/>
  <c r="L49" i="122" s="1"/>
  <c r="K50" i="122"/>
  <c r="K49" i="122"/>
  <c r="J50" i="122"/>
  <c r="J49" i="122" s="1"/>
  <c r="I50" i="122"/>
  <c r="I49" i="122" s="1"/>
  <c r="H50" i="122"/>
  <c r="H49" i="122" s="1"/>
  <c r="G50" i="122"/>
  <c r="G49" i="122" s="1"/>
  <c r="F50" i="122"/>
  <c r="F49" i="122" s="1"/>
  <c r="E50" i="122"/>
  <c r="E49" i="122" s="1"/>
  <c r="E48" i="122"/>
  <c r="E40" i="122"/>
  <c r="H86" i="144"/>
  <c r="H634" i="151" s="1"/>
  <c r="H85" i="144"/>
  <c r="H633" i="151" s="1"/>
  <c r="H84" i="144"/>
  <c r="H632" i="151" s="1"/>
  <c r="H83" i="144"/>
  <c r="H631" i="151" s="1"/>
  <c r="H82" i="144"/>
  <c r="H630" i="151" s="1"/>
  <c r="H81" i="144"/>
  <c r="H629" i="151" s="1"/>
  <c r="H78" i="144"/>
  <c r="H155" i="144" s="1"/>
  <c r="E155" i="144" s="1"/>
  <c r="H26" i="144"/>
  <c r="H588" i="151"/>
  <c r="H25" i="144"/>
  <c r="H160" i="149"/>
  <c r="H539" i="151" s="1"/>
  <c r="H159" i="149"/>
  <c r="H538" i="151" s="1"/>
  <c r="H158" i="149"/>
  <c r="H537" i="151" s="1"/>
  <c r="H129" i="149"/>
  <c r="H514" i="151" s="1"/>
  <c r="H128" i="149"/>
  <c r="H513" i="151" s="1"/>
  <c r="H127" i="149"/>
  <c r="H512" i="151" s="1"/>
  <c r="H98" i="149"/>
  <c r="H488" i="151" s="1"/>
  <c r="H97" i="149"/>
  <c r="H487" i="151" s="1"/>
  <c r="H96" i="149"/>
  <c r="H486" i="151" s="1"/>
  <c r="H49" i="149"/>
  <c r="H444" i="151" s="1"/>
  <c r="H27" i="149"/>
  <c r="H427" i="151" s="1"/>
  <c r="H25" i="149"/>
  <c r="H425" i="151" s="1"/>
  <c r="H26" i="149"/>
  <c r="H426" i="151" s="1"/>
  <c r="O12" i="122"/>
  <c r="G38" i="122"/>
  <c r="A582" i="151"/>
  <c r="B582" i="151"/>
  <c r="C582" i="151"/>
  <c r="D582" i="151"/>
  <c r="E582" i="151"/>
  <c r="F582" i="151"/>
  <c r="G582" i="151"/>
  <c r="K582" i="151"/>
  <c r="F172" i="151"/>
  <c r="F27" i="137"/>
  <c r="G27" i="137"/>
  <c r="H27" i="137"/>
  <c r="I27" i="137"/>
  <c r="J27" i="137"/>
  <c r="K27" i="137"/>
  <c r="L27" i="137"/>
  <c r="M27" i="137"/>
  <c r="N27" i="137"/>
  <c r="E27" i="137"/>
  <c r="F27" i="122"/>
  <c r="G27" i="122"/>
  <c r="H27" i="122"/>
  <c r="I27" i="122"/>
  <c r="J27" i="122"/>
  <c r="K27" i="122"/>
  <c r="L27" i="122"/>
  <c r="M27" i="122"/>
  <c r="N27" i="122"/>
  <c r="E27" i="122"/>
  <c r="H201" i="124"/>
  <c r="H220" i="124" s="1"/>
  <c r="E220" i="124" s="1"/>
  <c r="H202" i="124"/>
  <c r="H221" i="124" s="1"/>
  <c r="E221" i="124" s="1"/>
  <c r="H203" i="124"/>
  <c r="H222" i="124" s="1"/>
  <c r="E222" i="124" s="1"/>
  <c r="H204" i="124"/>
  <c r="H223" i="124" s="1"/>
  <c r="E223" i="124" s="1"/>
  <c r="E197" i="124"/>
  <c r="H197" i="124" s="1"/>
  <c r="N60" i="122"/>
  <c r="M60" i="122"/>
  <c r="L60" i="122"/>
  <c r="K60" i="122"/>
  <c r="J60" i="122"/>
  <c r="I60" i="122"/>
  <c r="H60" i="122"/>
  <c r="G60" i="122"/>
  <c r="F60" i="122"/>
  <c r="E60" i="122"/>
  <c r="N58" i="122"/>
  <c r="M58" i="122"/>
  <c r="L58" i="122"/>
  <c r="K58" i="122"/>
  <c r="J58" i="122"/>
  <c r="I58" i="122"/>
  <c r="H58" i="122"/>
  <c r="G58" i="122"/>
  <c r="E58" i="122"/>
  <c r="F58" i="122"/>
  <c r="H38" i="149"/>
  <c r="H436" i="151" s="1"/>
  <c r="G42" i="155"/>
  <c r="I42" i="155"/>
  <c r="M42" i="155"/>
  <c r="G41" i="155"/>
  <c r="H41" i="155"/>
  <c r="L41" i="155"/>
  <c r="G40" i="155"/>
  <c r="I40" i="155"/>
  <c r="M40" i="155"/>
  <c r="G39" i="155"/>
  <c r="H39" i="155"/>
  <c r="L39" i="155"/>
  <c r="I39" i="155"/>
  <c r="M39" i="155"/>
  <c r="G38" i="155"/>
  <c r="I38" i="155"/>
  <c r="M38" i="155"/>
  <c r="G37" i="155"/>
  <c r="G36" i="155"/>
  <c r="I36" i="155"/>
  <c r="M36" i="155"/>
  <c r="G35" i="155"/>
  <c r="H35" i="155"/>
  <c r="L35" i="155"/>
  <c r="G34" i="155"/>
  <c r="I34" i="155"/>
  <c r="M34" i="155"/>
  <c r="G33" i="155"/>
  <c r="I33" i="155"/>
  <c r="M33" i="155"/>
  <c r="G32" i="155"/>
  <c r="I32" i="155"/>
  <c r="M32" i="155"/>
  <c r="G31" i="155"/>
  <c r="H31" i="155"/>
  <c r="L31" i="155"/>
  <c r="G30" i="155"/>
  <c r="G29" i="155"/>
  <c r="I29" i="155"/>
  <c r="M29" i="155"/>
  <c r="G28" i="155"/>
  <c r="I28" i="155"/>
  <c r="M28" i="155"/>
  <c r="G27" i="155"/>
  <c r="I27" i="155"/>
  <c r="M27" i="155"/>
  <c r="G26" i="155"/>
  <c r="H26" i="155"/>
  <c r="L26" i="155"/>
  <c r="G25" i="155"/>
  <c r="H25" i="155"/>
  <c r="L25" i="155"/>
  <c r="G24" i="155"/>
  <c r="H24" i="155"/>
  <c r="L24" i="155"/>
  <c r="G23" i="155"/>
  <c r="H23" i="155"/>
  <c r="L23" i="155"/>
  <c r="G22" i="155"/>
  <c r="I22" i="155"/>
  <c r="M22" i="155"/>
  <c r="G21" i="155"/>
  <c r="I21" i="155"/>
  <c r="M21" i="155"/>
  <c r="G20" i="155"/>
  <c r="I20" i="155"/>
  <c r="M20" i="155"/>
  <c r="G19" i="155"/>
  <c r="H19" i="155"/>
  <c r="L19" i="155"/>
  <c r="I19" i="155"/>
  <c r="M19" i="155"/>
  <c r="G18" i="155"/>
  <c r="H18" i="155"/>
  <c r="L18" i="155"/>
  <c r="G17" i="155"/>
  <c r="H17" i="155"/>
  <c r="L17" i="155"/>
  <c r="G16" i="155"/>
  <c r="H16" i="155"/>
  <c r="L16" i="155"/>
  <c r="G15" i="155"/>
  <c r="I15" i="155"/>
  <c r="M15" i="155"/>
  <c r="G14" i="155"/>
  <c r="H14" i="155"/>
  <c r="L14" i="155"/>
  <c r="G13" i="155"/>
  <c r="H13" i="155"/>
  <c r="L13" i="155"/>
  <c r="G12" i="155"/>
  <c r="G11" i="155"/>
  <c r="G9" i="155"/>
  <c r="G8" i="155"/>
  <c r="I7" i="155"/>
  <c r="M7" i="155"/>
  <c r="L7" i="155"/>
  <c r="H32" i="155"/>
  <c r="L32" i="155"/>
  <c r="H40" i="155"/>
  <c r="L40" i="155"/>
  <c r="N40" i="155"/>
  <c r="H42" i="155"/>
  <c r="L42" i="155"/>
  <c r="I16" i="155"/>
  <c r="M16" i="155"/>
  <c r="N16" i="155"/>
  <c r="A104" i="151"/>
  <c r="B104" i="151"/>
  <c r="C104" i="151"/>
  <c r="D104" i="151"/>
  <c r="F104" i="151"/>
  <c r="G104" i="151"/>
  <c r="K104" i="151"/>
  <c r="A105" i="151"/>
  <c r="B105" i="151"/>
  <c r="C105" i="151"/>
  <c r="D105" i="151"/>
  <c r="F105" i="151"/>
  <c r="G105" i="151"/>
  <c r="K105" i="151"/>
  <c r="A106" i="151"/>
  <c r="B106" i="151"/>
  <c r="C106" i="151"/>
  <c r="D106" i="151"/>
  <c r="F106" i="151"/>
  <c r="G106" i="151"/>
  <c r="K106" i="151"/>
  <c r="A107" i="151"/>
  <c r="B107" i="151"/>
  <c r="C107" i="151"/>
  <c r="D107" i="151"/>
  <c r="F107" i="151"/>
  <c r="G107" i="151"/>
  <c r="K107" i="151"/>
  <c r="A108" i="151"/>
  <c r="B108" i="151"/>
  <c r="C108" i="151"/>
  <c r="D108" i="151"/>
  <c r="F108" i="151"/>
  <c r="G108" i="151"/>
  <c r="K108" i="151"/>
  <c r="A109" i="151"/>
  <c r="B109" i="151"/>
  <c r="C109" i="151"/>
  <c r="D109" i="151"/>
  <c r="F109" i="151"/>
  <c r="G109" i="151"/>
  <c r="K109" i="151"/>
  <c r="A110" i="151"/>
  <c r="B110" i="151"/>
  <c r="C110" i="151"/>
  <c r="D110" i="151"/>
  <c r="F110" i="151"/>
  <c r="G110" i="151"/>
  <c r="K110" i="151"/>
  <c r="A111" i="151"/>
  <c r="B111" i="151"/>
  <c r="C111" i="151"/>
  <c r="D111" i="151"/>
  <c r="F111" i="151"/>
  <c r="G111" i="151"/>
  <c r="K111" i="151"/>
  <c r="A112" i="151"/>
  <c r="B112" i="151"/>
  <c r="C112" i="151"/>
  <c r="D112" i="151"/>
  <c r="F112" i="151"/>
  <c r="G112" i="151"/>
  <c r="K112" i="151"/>
  <c r="A113" i="151"/>
  <c r="B113" i="151"/>
  <c r="C113" i="151"/>
  <c r="D113" i="151"/>
  <c r="F113" i="151"/>
  <c r="G113" i="151"/>
  <c r="K113" i="151"/>
  <c r="A114" i="151"/>
  <c r="B114" i="151"/>
  <c r="C114" i="151"/>
  <c r="D114" i="151"/>
  <c r="F114" i="151"/>
  <c r="G114" i="151"/>
  <c r="K114" i="151"/>
  <c r="A115" i="151"/>
  <c r="B115" i="151"/>
  <c r="C115" i="151"/>
  <c r="D115" i="151"/>
  <c r="F115" i="151"/>
  <c r="G115" i="151"/>
  <c r="K115" i="151"/>
  <c r="A116" i="151"/>
  <c r="B116" i="151"/>
  <c r="C116" i="151"/>
  <c r="D116" i="151"/>
  <c r="F116" i="151"/>
  <c r="G116" i="151"/>
  <c r="K116" i="151"/>
  <c r="A117" i="151"/>
  <c r="B117" i="151"/>
  <c r="C117" i="151"/>
  <c r="D117" i="151"/>
  <c r="F117" i="151"/>
  <c r="G117" i="151"/>
  <c r="K117" i="151"/>
  <c r="A118" i="151"/>
  <c r="B118" i="151"/>
  <c r="C118" i="151"/>
  <c r="D118" i="151"/>
  <c r="F118" i="151"/>
  <c r="G118" i="151"/>
  <c r="K118" i="151"/>
  <c r="A119" i="151"/>
  <c r="B119" i="151"/>
  <c r="C119" i="151"/>
  <c r="D119" i="151"/>
  <c r="F119" i="151"/>
  <c r="G119" i="151"/>
  <c r="K119" i="151"/>
  <c r="A120" i="151"/>
  <c r="B120" i="151"/>
  <c r="C120" i="151"/>
  <c r="D120" i="151"/>
  <c r="F120" i="151"/>
  <c r="G120" i="151"/>
  <c r="K120" i="151"/>
  <c r="A121" i="151"/>
  <c r="B121" i="151"/>
  <c r="C121" i="151"/>
  <c r="D121" i="151"/>
  <c r="F121" i="151"/>
  <c r="G121" i="151"/>
  <c r="K121" i="151"/>
  <c r="A122" i="151"/>
  <c r="B122" i="151"/>
  <c r="C122" i="151"/>
  <c r="D122" i="151"/>
  <c r="F122" i="151"/>
  <c r="G122" i="151"/>
  <c r="K122" i="151"/>
  <c r="A123" i="151"/>
  <c r="B123" i="151"/>
  <c r="C123" i="151"/>
  <c r="D123" i="151"/>
  <c r="F123" i="151"/>
  <c r="G123" i="151"/>
  <c r="K123" i="151"/>
  <c r="A124" i="151"/>
  <c r="B124" i="151"/>
  <c r="C124" i="151"/>
  <c r="D124" i="151"/>
  <c r="F124" i="151"/>
  <c r="G124" i="151"/>
  <c r="K124" i="151"/>
  <c r="A125" i="151"/>
  <c r="B125" i="151"/>
  <c r="C125" i="151"/>
  <c r="D125" i="151"/>
  <c r="F125" i="151"/>
  <c r="G125" i="151"/>
  <c r="K125" i="151"/>
  <c r="A126" i="151"/>
  <c r="B126" i="151"/>
  <c r="C126" i="151"/>
  <c r="D126" i="151"/>
  <c r="F126" i="151"/>
  <c r="G126" i="151"/>
  <c r="K126" i="151"/>
  <c r="A127" i="151"/>
  <c r="B127" i="151"/>
  <c r="C127" i="151"/>
  <c r="D127" i="151"/>
  <c r="F127" i="151"/>
  <c r="G127" i="151"/>
  <c r="K127" i="151"/>
  <c r="A128" i="151"/>
  <c r="B128" i="151"/>
  <c r="C128" i="151"/>
  <c r="D128" i="151"/>
  <c r="F128" i="151"/>
  <c r="G128" i="151"/>
  <c r="K128" i="151"/>
  <c r="A129" i="151"/>
  <c r="B129" i="151"/>
  <c r="C129" i="151"/>
  <c r="D129" i="151"/>
  <c r="F129" i="151"/>
  <c r="G129" i="151"/>
  <c r="K129" i="151"/>
  <c r="A130" i="151"/>
  <c r="B130" i="151"/>
  <c r="C130" i="151"/>
  <c r="D130" i="151"/>
  <c r="F130" i="151"/>
  <c r="G130" i="151"/>
  <c r="K130" i="151"/>
  <c r="A131" i="151"/>
  <c r="B131" i="151"/>
  <c r="C131" i="151"/>
  <c r="D131" i="151"/>
  <c r="F131" i="151"/>
  <c r="G131" i="151"/>
  <c r="K131" i="151"/>
  <c r="A132" i="151"/>
  <c r="B132" i="151"/>
  <c r="C132" i="151"/>
  <c r="D132" i="151"/>
  <c r="F132" i="151"/>
  <c r="G132" i="151"/>
  <c r="K132" i="151"/>
  <c r="H206" i="149"/>
  <c r="H581" i="151" s="1"/>
  <c r="H205" i="149"/>
  <c r="H580" i="151" s="1"/>
  <c r="H204" i="149"/>
  <c r="H579" i="151" s="1"/>
  <c r="H203" i="149"/>
  <c r="H578" i="151" s="1"/>
  <c r="H202" i="149"/>
  <c r="H577" i="151" s="1"/>
  <c r="H135" i="144"/>
  <c r="H675" i="151"/>
  <c r="H134" i="144"/>
  <c r="H674" i="151" s="1"/>
  <c r="H133" i="144"/>
  <c r="H673" i="151" s="1"/>
  <c r="H132" i="144"/>
  <c r="H672" i="151" s="1"/>
  <c r="H131" i="144"/>
  <c r="H671" i="151" s="1"/>
  <c r="O186" i="122"/>
  <c r="E132" i="151" s="1"/>
  <c r="O185" i="122"/>
  <c r="E131" i="151" s="1"/>
  <c r="O184" i="122"/>
  <c r="R184" i="122"/>
  <c r="H130" i="151" s="1"/>
  <c r="O183" i="122"/>
  <c r="E129" i="151" s="1"/>
  <c r="O182" i="122"/>
  <c r="R182" i="122" s="1"/>
  <c r="H128" i="151" s="1"/>
  <c r="H201" i="149"/>
  <c r="H576" i="151"/>
  <c r="H200" i="149"/>
  <c r="H575" i="151" s="1"/>
  <c r="H199" i="149"/>
  <c r="H574" i="151" s="1"/>
  <c r="H198" i="149"/>
  <c r="H573" i="151" s="1"/>
  <c r="H197" i="149"/>
  <c r="H572" i="151" s="1"/>
  <c r="H130" i="144"/>
  <c r="H670" i="151" s="1"/>
  <c r="H129" i="144"/>
  <c r="H669" i="151" s="1"/>
  <c r="H128" i="144"/>
  <c r="H668" i="151" s="1"/>
  <c r="H127" i="144"/>
  <c r="H667" i="151" s="1"/>
  <c r="H126" i="144"/>
  <c r="H666" i="151" s="1"/>
  <c r="H125" i="144"/>
  <c r="H665" i="151" s="1"/>
  <c r="H124" i="144"/>
  <c r="H664" i="151" s="1"/>
  <c r="H123" i="144"/>
  <c r="H663" i="151" s="1"/>
  <c r="H122" i="144"/>
  <c r="H662" i="151" s="1"/>
  <c r="H121" i="144"/>
  <c r="H661" i="151" s="1"/>
  <c r="H196" i="149"/>
  <c r="H571" i="151" s="1"/>
  <c r="H195" i="149"/>
  <c r="H570" i="151" s="1"/>
  <c r="H194" i="149"/>
  <c r="H569" i="151" s="1"/>
  <c r="H193" i="149"/>
  <c r="H568" i="151" s="1"/>
  <c r="H192" i="149"/>
  <c r="H567" i="151" s="1"/>
  <c r="O181" i="122"/>
  <c r="E127" i="151" s="1"/>
  <c r="O180" i="122"/>
  <c r="R180" i="122" s="1"/>
  <c r="H126" i="151" s="1"/>
  <c r="O179" i="122"/>
  <c r="E125" i="151" s="1"/>
  <c r="O178" i="122"/>
  <c r="E124" i="151" s="1"/>
  <c r="O177" i="122"/>
  <c r="E123" i="151" s="1"/>
  <c r="O176" i="122"/>
  <c r="E122" i="151" s="1"/>
  <c r="O175" i="122"/>
  <c r="R175" i="122" s="1"/>
  <c r="H121" i="151" s="1"/>
  <c r="O174" i="122"/>
  <c r="E120" i="151" s="1"/>
  <c r="O173" i="122"/>
  <c r="R173" i="122" s="1"/>
  <c r="H119" i="151" s="1"/>
  <c r="O172" i="122"/>
  <c r="E118" i="151" s="1"/>
  <c r="R172" i="122"/>
  <c r="H118" i="151" s="1"/>
  <c r="H183" i="149"/>
  <c r="H558" i="151" s="1"/>
  <c r="H182" i="149"/>
  <c r="H557" i="151" s="1"/>
  <c r="H181" i="149"/>
  <c r="H225" i="149" s="1"/>
  <c r="H180" i="149"/>
  <c r="H555" i="151" s="1"/>
  <c r="E238" i="124"/>
  <c r="E169" i="144"/>
  <c r="E240" i="149"/>
  <c r="E75" i="146"/>
  <c r="Q103" i="122"/>
  <c r="Q104" i="122" s="1"/>
  <c r="H59" i="144"/>
  <c r="H613" i="151" s="1"/>
  <c r="H63" i="144"/>
  <c r="H617" i="151" s="1"/>
  <c r="H94" i="144"/>
  <c r="H638" i="151" s="1"/>
  <c r="H93" i="144"/>
  <c r="H637" i="151" s="1"/>
  <c r="A421" i="151"/>
  <c r="B421" i="151"/>
  <c r="C421" i="151"/>
  <c r="D421" i="151"/>
  <c r="E421" i="151"/>
  <c r="F421" i="151"/>
  <c r="G421" i="151"/>
  <c r="K421" i="151"/>
  <c r="K404" i="151"/>
  <c r="F404" i="151"/>
  <c r="G404" i="151"/>
  <c r="B404" i="151"/>
  <c r="C404" i="151"/>
  <c r="D404" i="151"/>
  <c r="A404" i="151"/>
  <c r="K292" i="151"/>
  <c r="F292" i="151"/>
  <c r="G292" i="151"/>
  <c r="B292" i="151"/>
  <c r="C292" i="151"/>
  <c r="D292" i="151"/>
  <c r="A292" i="151"/>
  <c r="E118" i="138"/>
  <c r="K247" i="151"/>
  <c r="F247" i="151"/>
  <c r="G247" i="151"/>
  <c r="E247" i="151"/>
  <c r="B247" i="151"/>
  <c r="C247" i="151"/>
  <c r="D247" i="151"/>
  <c r="A247" i="151"/>
  <c r="E126" i="137"/>
  <c r="A238" i="151"/>
  <c r="B238" i="151"/>
  <c r="C238" i="151"/>
  <c r="D238" i="151"/>
  <c r="F238" i="151"/>
  <c r="G238" i="151"/>
  <c r="K238" i="151"/>
  <c r="A239" i="151"/>
  <c r="B239" i="151"/>
  <c r="C239" i="151"/>
  <c r="D239" i="151"/>
  <c r="F239" i="151"/>
  <c r="G239" i="151"/>
  <c r="K239" i="151"/>
  <c r="A240" i="151"/>
  <c r="B240" i="151"/>
  <c r="C240" i="151"/>
  <c r="D240" i="151"/>
  <c r="F240" i="151"/>
  <c r="G240" i="151"/>
  <c r="K240" i="151"/>
  <c r="A241" i="151"/>
  <c r="B241" i="151"/>
  <c r="C241" i="151"/>
  <c r="D241" i="151"/>
  <c r="E241" i="151"/>
  <c r="F241" i="151"/>
  <c r="G241" i="151"/>
  <c r="K241" i="151"/>
  <c r="A242" i="151"/>
  <c r="B242" i="151"/>
  <c r="C242" i="151"/>
  <c r="D242" i="151"/>
  <c r="F242" i="151"/>
  <c r="G242" i="151"/>
  <c r="K242" i="151"/>
  <c r="A243" i="151"/>
  <c r="B243" i="151"/>
  <c r="C243" i="151"/>
  <c r="D243" i="151"/>
  <c r="F243" i="151"/>
  <c r="G243" i="151"/>
  <c r="K243" i="151"/>
  <c r="A244" i="151"/>
  <c r="B244" i="151"/>
  <c r="C244" i="151"/>
  <c r="D244" i="151"/>
  <c r="F244" i="151"/>
  <c r="G244" i="151"/>
  <c r="K244" i="151"/>
  <c r="A245" i="151"/>
  <c r="B245" i="151"/>
  <c r="C245" i="151"/>
  <c r="D245" i="151"/>
  <c r="F245" i="151"/>
  <c r="G245" i="151"/>
  <c r="K245" i="151"/>
  <c r="A246" i="151"/>
  <c r="B246" i="151"/>
  <c r="C246" i="151"/>
  <c r="D246" i="151"/>
  <c r="F246" i="151"/>
  <c r="G246" i="151"/>
  <c r="K246" i="151"/>
  <c r="A209" i="151"/>
  <c r="B209" i="151"/>
  <c r="C209" i="151"/>
  <c r="D209" i="151"/>
  <c r="F209" i="151"/>
  <c r="G209" i="151"/>
  <c r="K209" i="151"/>
  <c r="A210" i="151"/>
  <c r="B210" i="151"/>
  <c r="C210" i="151"/>
  <c r="D210" i="151"/>
  <c r="F210" i="151"/>
  <c r="G210" i="151"/>
  <c r="K210" i="151"/>
  <c r="A211" i="151"/>
  <c r="B211" i="151"/>
  <c r="C211" i="151"/>
  <c r="D211" i="151"/>
  <c r="F211" i="151"/>
  <c r="G211" i="151"/>
  <c r="K211" i="151"/>
  <c r="A212" i="151"/>
  <c r="B212" i="151"/>
  <c r="C212" i="151"/>
  <c r="D212" i="151"/>
  <c r="F212" i="151"/>
  <c r="G212" i="151"/>
  <c r="K212" i="151"/>
  <c r="A213" i="151"/>
  <c r="B213" i="151"/>
  <c r="C213" i="151"/>
  <c r="D213" i="151"/>
  <c r="F213" i="151"/>
  <c r="G213" i="151"/>
  <c r="K213" i="151"/>
  <c r="A214" i="151"/>
  <c r="B214" i="151"/>
  <c r="C214" i="151"/>
  <c r="D214" i="151"/>
  <c r="F214" i="151"/>
  <c r="G214" i="151"/>
  <c r="K214" i="151"/>
  <c r="A215" i="151"/>
  <c r="B215" i="151"/>
  <c r="C215" i="151"/>
  <c r="D215" i="151"/>
  <c r="F215" i="151"/>
  <c r="G215" i="151"/>
  <c r="K215" i="151"/>
  <c r="A216" i="151"/>
  <c r="B216" i="151"/>
  <c r="C216" i="151"/>
  <c r="D216" i="151"/>
  <c r="F216" i="151"/>
  <c r="G216" i="151"/>
  <c r="K216" i="151"/>
  <c r="A217" i="151"/>
  <c r="B217" i="151"/>
  <c r="C217" i="151"/>
  <c r="D217" i="151"/>
  <c r="F217" i="151"/>
  <c r="G217" i="151"/>
  <c r="K217" i="151"/>
  <c r="A218" i="151"/>
  <c r="B218" i="151"/>
  <c r="C218" i="151"/>
  <c r="D218" i="151"/>
  <c r="F218" i="151"/>
  <c r="G218" i="151"/>
  <c r="K218" i="151"/>
  <c r="A219" i="151"/>
  <c r="B219" i="151"/>
  <c r="C219" i="151"/>
  <c r="D219" i="151"/>
  <c r="F219" i="151"/>
  <c r="G219" i="151"/>
  <c r="K219" i="151"/>
  <c r="A220" i="151"/>
  <c r="B220" i="151"/>
  <c r="C220" i="151"/>
  <c r="D220" i="151"/>
  <c r="F220" i="151"/>
  <c r="G220" i="151"/>
  <c r="K220" i="151"/>
  <c r="A221" i="151"/>
  <c r="B221" i="151"/>
  <c r="C221" i="151"/>
  <c r="D221" i="151"/>
  <c r="F221" i="151"/>
  <c r="G221" i="151"/>
  <c r="K221" i="151"/>
  <c r="A222" i="151"/>
  <c r="B222" i="151"/>
  <c r="C222" i="151"/>
  <c r="D222" i="151"/>
  <c r="F222" i="151"/>
  <c r="G222" i="151"/>
  <c r="K222" i="151"/>
  <c r="A223" i="151"/>
  <c r="B223" i="151"/>
  <c r="C223" i="151"/>
  <c r="D223" i="151"/>
  <c r="F223" i="151"/>
  <c r="G223" i="151"/>
  <c r="K223" i="151"/>
  <c r="A224" i="151"/>
  <c r="B224" i="151"/>
  <c r="C224" i="151"/>
  <c r="D224" i="151"/>
  <c r="F224" i="151"/>
  <c r="G224" i="151"/>
  <c r="K224" i="151"/>
  <c r="A225" i="151"/>
  <c r="B225" i="151"/>
  <c r="C225" i="151"/>
  <c r="D225" i="151"/>
  <c r="F225" i="151"/>
  <c r="G225" i="151"/>
  <c r="K225" i="151"/>
  <c r="A226" i="151"/>
  <c r="B226" i="151"/>
  <c r="C226" i="151"/>
  <c r="D226" i="151"/>
  <c r="F226" i="151"/>
  <c r="G226" i="151"/>
  <c r="K226" i="151"/>
  <c r="A227" i="151"/>
  <c r="B227" i="151"/>
  <c r="C227" i="151"/>
  <c r="D227" i="151"/>
  <c r="F227" i="151"/>
  <c r="G227" i="151"/>
  <c r="K227" i="151"/>
  <c r="A228" i="151"/>
  <c r="B228" i="151"/>
  <c r="C228" i="151"/>
  <c r="D228" i="151"/>
  <c r="F228" i="151"/>
  <c r="G228" i="151"/>
  <c r="K228" i="151"/>
  <c r="A229" i="151"/>
  <c r="B229" i="151"/>
  <c r="C229" i="151"/>
  <c r="D229" i="151"/>
  <c r="F229" i="151"/>
  <c r="G229" i="151"/>
  <c r="K229" i="151"/>
  <c r="A230" i="151"/>
  <c r="B230" i="151"/>
  <c r="C230" i="151"/>
  <c r="D230" i="151"/>
  <c r="F230" i="151"/>
  <c r="G230" i="151"/>
  <c r="K230" i="151"/>
  <c r="A231" i="151"/>
  <c r="B231" i="151"/>
  <c r="C231" i="151"/>
  <c r="D231" i="151"/>
  <c r="F231" i="151"/>
  <c r="G231" i="151"/>
  <c r="K231" i="151"/>
  <c r="A232" i="151"/>
  <c r="B232" i="151"/>
  <c r="C232" i="151"/>
  <c r="D232" i="151"/>
  <c r="F232" i="151"/>
  <c r="G232" i="151"/>
  <c r="K232" i="151"/>
  <c r="A233" i="151"/>
  <c r="B233" i="151"/>
  <c r="C233" i="151"/>
  <c r="D233" i="151"/>
  <c r="E233" i="151"/>
  <c r="F233" i="151"/>
  <c r="G233" i="151"/>
  <c r="K233" i="151"/>
  <c r="A234" i="151"/>
  <c r="B234" i="151"/>
  <c r="C234" i="151"/>
  <c r="D234" i="151"/>
  <c r="F234" i="151"/>
  <c r="G234" i="151"/>
  <c r="K234" i="151"/>
  <c r="A235" i="151"/>
  <c r="B235" i="151"/>
  <c r="C235" i="151"/>
  <c r="D235" i="151"/>
  <c r="F235" i="151"/>
  <c r="G235" i="151"/>
  <c r="K235" i="151"/>
  <c r="A236" i="151"/>
  <c r="B236" i="151"/>
  <c r="C236" i="151"/>
  <c r="D236" i="151"/>
  <c r="F236" i="151"/>
  <c r="G236" i="151"/>
  <c r="K236" i="151"/>
  <c r="A237" i="151"/>
  <c r="B237" i="151"/>
  <c r="C237" i="151"/>
  <c r="D237" i="151"/>
  <c r="F237" i="151"/>
  <c r="G237" i="151"/>
  <c r="K237" i="151"/>
  <c r="K208" i="151"/>
  <c r="F208" i="151"/>
  <c r="G208" i="151"/>
  <c r="B208" i="151"/>
  <c r="C208" i="151"/>
  <c r="D208" i="151"/>
  <c r="A208" i="151"/>
  <c r="E130" i="151"/>
  <c r="E28" i="123"/>
  <c r="H28" i="123" s="1"/>
  <c r="E27" i="123"/>
  <c r="H27" i="123" s="1"/>
  <c r="I27" i="123" s="1"/>
  <c r="H136" i="151" s="1"/>
  <c r="K172" i="151"/>
  <c r="B172" i="151"/>
  <c r="C172" i="151"/>
  <c r="D172" i="151"/>
  <c r="A172" i="151"/>
  <c r="G7" i="123"/>
  <c r="E30" i="123" s="1"/>
  <c r="F30" i="123" s="1"/>
  <c r="E102" i="133"/>
  <c r="E106" i="123"/>
  <c r="K133" i="151"/>
  <c r="F133" i="151"/>
  <c r="G133" i="151"/>
  <c r="B133" i="151"/>
  <c r="C133" i="151"/>
  <c r="D133" i="151"/>
  <c r="A133" i="151"/>
  <c r="A95" i="151"/>
  <c r="B95" i="151"/>
  <c r="C95" i="151"/>
  <c r="D95" i="151"/>
  <c r="F95" i="151"/>
  <c r="G95" i="151"/>
  <c r="K95" i="151"/>
  <c r="A96" i="151"/>
  <c r="B96" i="151"/>
  <c r="C96" i="151"/>
  <c r="D96" i="151"/>
  <c r="F96" i="151"/>
  <c r="G96" i="151"/>
  <c r="K96" i="151"/>
  <c r="A97" i="151"/>
  <c r="B97" i="151"/>
  <c r="C97" i="151"/>
  <c r="D97" i="151"/>
  <c r="F97" i="151"/>
  <c r="G97" i="151"/>
  <c r="K97" i="151"/>
  <c r="A98" i="151"/>
  <c r="B98" i="151"/>
  <c r="C98" i="151"/>
  <c r="D98" i="151"/>
  <c r="F98" i="151"/>
  <c r="G98" i="151"/>
  <c r="K98" i="151"/>
  <c r="A99" i="151"/>
  <c r="B99" i="151"/>
  <c r="C99" i="151"/>
  <c r="D99" i="151"/>
  <c r="E99" i="151"/>
  <c r="F99" i="151"/>
  <c r="G99" i="151"/>
  <c r="K99" i="151"/>
  <c r="A100" i="151"/>
  <c r="B100" i="151"/>
  <c r="C100" i="151"/>
  <c r="D100" i="151"/>
  <c r="E100" i="151"/>
  <c r="F100" i="151"/>
  <c r="G100" i="151"/>
  <c r="K100" i="151"/>
  <c r="A101" i="151"/>
  <c r="B101" i="151"/>
  <c r="C101" i="151"/>
  <c r="D101" i="151"/>
  <c r="E101" i="151"/>
  <c r="F101" i="151"/>
  <c r="G101" i="151"/>
  <c r="K101" i="151"/>
  <c r="A102" i="151"/>
  <c r="B102" i="151"/>
  <c r="C102" i="151"/>
  <c r="D102" i="151"/>
  <c r="E102" i="151"/>
  <c r="F102" i="151"/>
  <c r="G102" i="151"/>
  <c r="K102" i="151"/>
  <c r="A103" i="151"/>
  <c r="B103" i="151"/>
  <c r="C103" i="151"/>
  <c r="D103" i="151"/>
  <c r="F103" i="151"/>
  <c r="G103" i="151"/>
  <c r="K103" i="151"/>
  <c r="A92" i="151"/>
  <c r="B92" i="151"/>
  <c r="C92" i="151"/>
  <c r="D92" i="151"/>
  <c r="F92" i="151"/>
  <c r="G92" i="151"/>
  <c r="K92" i="151"/>
  <c r="A93" i="151"/>
  <c r="B93" i="151"/>
  <c r="C93" i="151"/>
  <c r="D93" i="151"/>
  <c r="E93" i="151"/>
  <c r="F93" i="151"/>
  <c r="G93" i="151"/>
  <c r="K93" i="151"/>
  <c r="A94" i="151"/>
  <c r="B94" i="151"/>
  <c r="C94" i="151"/>
  <c r="D94" i="151"/>
  <c r="F94" i="151"/>
  <c r="G94" i="151"/>
  <c r="K94" i="151"/>
  <c r="A83" i="151"/>
  <c r="B83" i="151"/>
  <c r="C83" i="151"/>
  <c r="D83" i="151"/>
  <c r="F83" i="151"/>
  <c r="G83" i="151"/>
  <c r="K83" i="151"/>
  <c r="A84" i="151"/>
  <c r="B84" i="151"/>
  <c r="C84" i="151"/>
  <c r="D84" i="151"/>
  <c r="E84" i="151"/>
  <c r="F84" i="151"/>
  <c r="G84" i="151"/>
  <c r="K84" i="151"/>
  <c r="A85" i="151"/>
  <c r="B85" i="151"/>
  <c r="C85" i="151"/>
  <c r="D85" i="151"/>
  <c r="E85" i="151"/>
  <c r="F85" i="151"/>
  <c r="G85" i="151"/>
  <c r="K85" i="151"/>
  <c r="A86" i="151"/>
  <c r="B86" i="151"/>
  <c r="C86" i="151"/>
  <c r="D86" i="151"/>
  <c r="E86" i="151"/>
  <c r="F86" i="151"/>
  <c r="G86" i="151"/>
  <c r="K86" i="151"/>
  <c r="A87" i="151"/>
  <c r="B87" i="151"/>
  <c r="C87" i="151"/>
  <c r="D87" i="151"/>
  <c r="E87" i="151"/>
  <c r="F87" i="151"/>
  <c r="G87" i="151"/>
  <c r="K87" i="151"/>
  <c r="A88" i="151"/>
  <c r="B88" i="151"/>
  <c r="C88" i="151"/>
  <c r="D88" i="151"/>
  <c r="E88" i="151"/>
  <c r="F88" i="151"/>
  <c r="G88" i="151"/>
  <c r="K88" i="151"/>
  <c r="A89" i="151"/>
  <c r="B89" i="151"/>
  <c r="C89" i="151"/>
  <c r="D89" i="151"/>
  <c r="E89" i="151"/>
  <c r="F89" i="151"/>
  <c r="G89" i="151"/>
  <c r="K89" i="151"/>
  <c r="A90" i="151"/>
  <c r="B90" i="151"/>
  <c r="C90" i="151"/>
  <c r="D90" i="151"/>
  <c r="E90" i="151"/>
  <c r="F90" i="151"/>
  <c r="G90" i="151"/>
  <c r="K90" i="151"/>
  <c r="A91" i="151"/>
  <c r="B91" i="151"/>
  <c r="C91" i="151"/>
  <c r="D91" i="151"/>
  <c r="E91" i="151"/>
  <c r="F91" i="151"/>
  <c r="G91" i="151"/>
  <c r="K91" i="151"/>
  <c r="A82" i="151"/>
  <c r="B82" i="151"/>
  <c r="C82" i="151"/>
  <c r="D82" i="151"/>
  <c r="E82" i="151"/>
  <c r="F82" i="151"/>
  <c r="G82" i="151"/>
  <c r="K82" i="151"/>
  <c r="A80" i="151"/>
  <c r="B80" i="151"/>
  <c r="C80" i="151"/>
  <c r="D80" i="151"/>
  <c r="E80" i="151"/>
  <c r="F80" i="151"/>
  <c r="G80" i="151"/>
  <c r="K80" i="151"/>
  <c r="A81" i="151"/>
  <c r="B81" i="151"/>
  <c r="C81" i="151"/>
  <c r="D81" i="151"/>
  <c r="E81" i="151"/>
  <c r="F81" i="151"/>
  <c r="G81" i="151"/>
  <c r="K81" i="151"/>
  <c r="A79" i="151"/>
  <c r="B79" i="151"/>
  <c r="C79" i="151"/>
  <c r="D79" i="151"/>
  <c r="E79" i="151"/>
  <c r="F79" i="151"/>
  <c r="G79" i="151"/>
  <c r="K79" i="151"/>
  <c r="A74" i="151"/>
  <c r="B74" i="151"/>
  <c r="C74" i="151"/>
  <c r="D74" i="151"/>
  <c r="E74" i="151"/>
  <c r="F74" i="151"/>
  <c r="K74" i="151"/>
  <c r="A75" i="151"/>
  <c r="B75" i="151"/>
  <c r="C75" i="151"/>
  <c r="D75" i="151"/>
  <c r="F75" i="151"/>
  <c r="K75" i="151"/>
  <c r="A76" i="151"/>
  <c r="B76" i="151"/>
  <c r="C76" i="151"/>
  <c r="D76" i="151"/>
  <c r="K76" i="151"/>
  <c r="A77" i="151"/>
  <c r="B77" i="151"/>
  <c r="C77" i="151"/>
  <c r="D77" i="151"/>
  <c r="F77" i="151"/>
  <c r="K77" i="151"/>
  <c r="A78" i="151"/>
  <c r="B78" i="151"/>
  <c r="C78" i="151"/>
  <c r="D78" i="151"/>
  <c r="F78" i="151"/>
  <c r="K78" i="151"/>
  <c r="A73" i="151"/>
  <c r="B73" i="151"/>
  <c r="C73" i="151"/>
  <c r="D73" i="151"/>
  <c r="F73" i="151"/>
  <c r="K73" i="151"/>
  <c r="A72" i="151"/>
  <c r="B72" i="151"/>
  <c r="C72" i="151"/>
  <c r="D72" i="151"/>
  <c r="F72" i="151"/>
  <c r="K72" i="151"/>
  <c r="A68" i="151"/>
  <c r="B68" i="151"/>
  <c r="C68" i="151"/>
  <c r="D68" i="151"/>
  <c r="E68" i="151"/>
  <c r="F68" i="151"/>
  <c r="K68" i="151"/>
  <c r="A69" i="151"/>
  <c r="B69" i="151"/>
  <c r="C69" i="151"/>
  <c r="D69" i="151"/>
  <c r="F69" i="151"/>
  <c r="K69" i="151"/>
  <c r="A70" i="151"/>
  <c r="B70" i="151"/>
  <c r="C70" i="151"/>
  <c r="D70" i="151"/>
  <c r="F70" i="151"/>
  <c r="K70" i="151"/>
  <c r="A71" i="151"/>
  <c r="B71" i="151"/>
  <c r="C71" i="151"/>
  <c r="D71" i="151"/>
  <c r="F71" i="151"/>
  <c r="K71" i="151"/>
  <c r="A67" i="151"/>
  <c r="B67" i="151"/>
  <c r="C67" i="151"/>
  <c r="D67" i="151"/>
  <c r="F67" i="151"/>
  <c r="K67" i="151"/>
  <c r="A66" i="151"/>
  <c r="B66" i="151"/>
  <c r="C66" i="151"/>
  <c r="D66" i="151"/>
  <c r="F66" i="151"/>
  <c r="K66" i="151"/>
  <c r="A61" i="151"/>
  <c r="B61" i="151"/>
  <c r="C61" i="151"/>
  <c r="D61" i="151"/>
  <c r="F61" i="151"/>
  <c r="K61" i="151"/>
  <c r="A62" i="151"/>
  <c r="B62" i="151"/>
  <c r="C62" i="151"/>
  <c r="D62" i="151"/>
  <c r="E62" i="151"/>
  <c r="F62" i="151"/>
  <c r="K62" i="151"/>
  <c r="A63" i="151"/>
  <c r="B63" i="151"/>
  <c r="C63" i="151"/>
  <c r="D63" i="151"/>
  <c r="F63" i="151"/>
  <c r="K63" i="151"/>
  <c r="A64" i="151"/>
  <c r="B64" i="151"/>
  <c r="C64" i="151"/>
  <c r="D64" i="151"/>
  <c r="F64" i="151"/>
  <c r="K64" i="151"/>
  <c r="A65" i="151"/>
  <c r="B65" i="151"/>
  <c r="C65" i="151"/>
  <c r="D65" i="151"/>
  <c r="F65" i="151"/>
  <c r="K65" i="151"/>
  <c r="A56" i="151"/>
  <c r="B56" i="151"/>
  <c r="C56" i="151"/>
  <c r="D56" i="151"/>
  <c r="F56" i="151"/>
  <c r="G56" i="151"/>
  <c r="K56" i="151"/>
  <c r="A57" i="151"/>
  <c r="B57" i="151"/>
  <c r="C57" i="151"/>
  <c r="D57" i="151"/>
  <c r="F57" i="151"/>
  <c r="G57" i="151"/>
  <c r="K57" i="151"/>
  <c r="A58" i="151"/>
  <c r="B58" i="151"/>
  <c r="C58" i="151"/>
  <c r="D58" i="151"/>
  <c r="F58" i="151"/>
  <c r="G58" i="151"/>
  <c r="K58" i="151"/>
  <c r="A59" i="151"/>
  <c r="B59" i="151"/>
  <c r="C59" i="151"/>
  <c r="D59" i="151"/>
  <c r="F59" i="151"/>
  <c r="G59" i="151"/>
  <c r="K59" i="151"/>
  <c r="A60" i="151"/>
  <c r="B60" i="151"/>
  <c r="C60" i="151"/>
  <c r="D60" i="151"/>
  <c r="F60" i="151"/>
  <c r="G60" i="151"/>
  <c r="K60" i="151"/>
  <c r="A54" i="151"/>
  <c r="B54" i="151"/>
  <c r="C54" i="151"/>
  <c r="D54" i="151"/>
  <c r="F54" i="151"/>
  <c r="G54" i="151"/>
  <c r="K54" i="151"/>
  <c r="A55" i="151"/>
  <c r="B55" i="151"/>
  <c r="C55" i="151"/>
  <c r="D55" i="151"/>
  <c r="F55" i="151"/>
  <c r="G55" i="151"/>
  <c r="K55" i="151"/>
  <c r="A49" i="151"/>
  <c r="B49" i="151"/>
  <c r="C49" i="151"/>
  <c r="D49" i="151"/>
  <c r="F49" i="151"/>
  <c r="G49" i="151"/>
  <c r="K49" i="151"/>
  <c r="A50" i="151"/>
  <c r="B50" i="151"/>
  <c r="C50" i="151"/>
  <c r="D50" i="151"/>
  <c r="F50" i="151"/>
  <c r="G50" i="151"/>
  <c r="K50" i="151"/>
  <c r="A51" i="151"/>
  <c r="B51" i="151"/>
  <c r="C51" i="151"/>
  <c r="D51" i="151"/>
  <c r="F51" i="151"/>
  <c r="G51" i="151"/>
  <c r="K51" i="151"/>
  <c r="A52" i="151"/>
  <c r="B52" i="151"/>
  <c r="C52" i="151"/>
  <c r="D52" i="151"/>
  <c r="F52" i="151"/>
  <c r="G52" i="151"/>
  <c r="K52" i="151"/>
  <c r="A53" i="151"/>
  <c r="B53" i="151"/>
  <c r="C53" i="151"/>
  <c r="D53" i="151"/>
  <c r="F53" i="151"/>
  <c r="G53" i="151"/>
  <c r="K53" i="151"/>
  <c r="A45" i="151"/>
  <c r="B45" i="151"/>
  <c r="C45" i="151"/>
  <c r="D45" i="151"/>
  <c r="F45" i="151"/>
  <c r="G45" i="151"/>
  <c r="K45" i="151"/>
  <c r="A46" i="151"/>
  <c r="B46" i="151"/>
  <c r="C46" i="151"/>
  <c r="D46" i="151"/>
  <c r="F46" i="151"/>
  <c r="G46" i="151"/>
  <c r="K46" i="151"/>
  <c r="A47" i="151"/>
  <c r="B47" i="151"/>
  <c r="C47" i="151"/>
  <c r="D47" i="151"/>
  <c r="F47" i="151"/>
  <c r="G47" i="151"/>
  <c r="K47" i="151"/>
  <c r="A48" i="151"/>
  <c r="B48" i="151"/>
  <c r="C48" i="151"/>
  <c r="D48" i="151"/>
  <c r="F48" i="151"/>
  <c r="G48" i="151"/>
  <c r="K48" i="151"/>
  <c r="A44" i="151"/>
  <c r="B44" i="151"/>
  <c r="C44" i="151"/>
  <c r="D44" i="151"/>
  <c r="K44" i="151"/>
  <c r="A40" i="151"/>
  <c r="B40" i="151"/>
  <c r="C40" i="151"/>
  <c r="D40" i="151"/>
  <c r="K40" i="151"/>
  <c r="A41" i="151"/>
  <c r="B41" i="151"/>
  <c r="C41" i="151"/>
  <c r="D41" i="151"/>
  <c r="K41" i="151"/>
  <c r="A42" i="151"/>
  <c r="B42" i="151"/>
  <c r="C42" i="151"/>
  <c r="D42" i="151"/>
  <c r="K42" i="151"/>
  <c r="A43" i="151"/>
  <c r="B43" i="151"/>
  <c r="C43" i="151"/>
  <c r="D43" i="151"/>
  <c r="K43" i="151"/>
  <c r="A39" i="151"/>
  <c r="K28" i="151"/>
  <c r="K29" i="151"/>
  <c r="K30" i="151"/>
  <c r="K31" i="151"/>
  <c r="K32" i="151"/>
  <c r="K27" i="151"/>
  <c r="F27" i="151"/>
  <c r="F28" i="151"/>
  <c r="F29" i="151"/>
  <c r="F30" i="151"/>
  <c r="F31" i="151"/>
  <c r="F32" i="151"/>
  <c r="K23" i="151"/>
  <c r="K24" i="151"/>
  <c r="K25" i="151"/>
  <c r="K26" i="151"/>
  <c r="K22" i="151"/>
  <c r="F22" i="151"/>
  <c r="G22" i="151"/>
  <c r="F23" i="151"/>
  <c r="G23" i="151"/>
  <c r="F24" i="151"/>
  <c r="G24" i="151"/>
  <c r="F25" i="151"/>
  <c r="G25" i="151"/>
  <c r="F26" i="151"/>
  <c r="G26" i="151"/>
  <c r="K34" i="151"/>
  <c r="K35" i="151"/>
  <c r="K36" i="151"/>
  <c r="K37" i="151"/>
  <c r="K38" i="151"/>
  <c r="K39" i="151"/>
  <c r="K33" i="151"/>
  <c r="F33" i="151"/>
  <c r="F34" i="151"/>
  <c r="F35" i="151"/>
  <c r="F36" i="151"/>
  <c r="F37" i="151"/>
  <c r="F38" i="151"/>
  <c r="F39" i="151"/>
  <c r="G39" i="151"/>
  <c r="B33" i="151"/>
  <c r="C33" i="151"/>
  <c r="D33" i="151"/>
  <c r="B34" i="151"/>
  <c r="C34" i="151"/>
  <c r="D34" i="151"/>
  <c r="B35" i="151"/>
  <c r="C35" i="151"/>
  <c r="D35" i="151"/>
  <c r="B36" i="151"/>
  <c r="C36" i="151"/>
  <c r="D36" i="151"/>
  <c r="B37" i="151"/>
  <c r="C37" i="151"/>
  <c r="D37" i="151"/>
  <c r="B38" i="151"/>
  <c r="C38" i="151"/>
  <c r="D38" i="151"/>
  <c r="B39" i="151"/>
  <c r="C39" i="151"/>
  <c r="D39" i="151"/>
  <c r="A38" i="151"/>
  <c r="A36" i="151"/>
  <c r="A37" i="151"/>
  <c r="A33" i="151"/>
  <c r="A34" i="151"/>
  <c r="A35" i="151"/>
  <c r="D14" i="151"/>
  <c r="D15" i="151"/>
  <c r="D16" i="151"/>
  <c r="D17" i="151"/>
  <c r="D18" i="151"/>
  <c r="D19" i="151"/>
  <c r="D20" i="151"/>
  <c r="D21" i="151"/>
  <c r="D22" i="151"/>
  <c r="D23" i="151"/>
  <c r="D24" i="151"/>
  <c r="D25" i="151"/>
  <c r="D26" i="151"/>
  <c r="D27" i="151"/>
  <c r="D28" i="151"/>
  <c r="D29" i="151"/>
  <c r="D30" i="151"/>
  <c r="D31" i="151"/>
  <c r="D32" i="151"/>
  <c r="C27" i="151"/>
  <c r="C28" i="151"/>
  <c r="C29" i="151"/>
  <c r="C30" i="151"/>
  <c r="C31" i="151"/>
  <c r="C32" i="151"/>
  <c r="C23" i="151"/>
  <c r="C24" i="151"/>
  <c r="C25" i="151"/>
  <c r="C26" i="151"/>
  <c r="C22" i="151"/>
  <c r="B28" i="151"/>
  <c r="B29" i="151"/>
  <c r="B30" i="151"/>
  <c r="B31" i="151"/>
  <c r="B32" i="151"/>
  <c r="B27" i="151"/>
  <c r="B23" i="151"/>
  <c r="B24" i="151"/>
  <c r="B25" i="151"/>
  <c r="B26" i="151"/>
  <c r="B22" i="151"/>
  <c r="A29" i="151"/>
  <c r="A30" i="151"/>
  <c r="A31" i="151"/>
  <c r="A32" i="151"/>
  <c r="A27" i="151"/>
  <c r="A28" i="151"/>
  <c r="A23" i="151"/>
  <c r="A24" i="151"/>
  <c r="A25" i="151"/>
  <c r="A26" i="151"/>
  <c r="A22" i="151"/>
  <c r="O170" i="122"/>
  <c r="E116" i="151" s="1"/>
  <c r="O169" i="122"/>
  <c r="R169" i="122" s="1"/>
  <c r="H115" i="151" s="1"/>
  <c r="O168" i="122"/>
  <c r="R168" i="122" s="1"/>
  <c r="H114" i="151" s="1"/>
  <c r="O167" i="122"/>
  <c r="R167" i="122" s="1"/>
  <c r="H113" i="151" s="1"/>
  <c r="O166" i="122"/>
  <c r="R166" i="122" s="1"/>
  <c r="H112" i="151" s="1"/>
  <c r="O165" i="122"/>
  <c r="E111" i="151" s="1"/>
  <c r="O164" i="122"/>
  <c r="E110" i="151" s="1"/>
  <c r="O163" i="122"/>
  <c r="R163" i="122" s="1"/>
  <c r="H109" i="151" s="1"/>
  <c r="O162" i="122"/>
  <c r="E108" i="151" s="1"/>
  <c r="R162" i="122"/>
  <c r="H108" i="151" s="1"/>
  <c r="O161" i="122"/>
  <c r="R161" i="122" s="1"/>
  <c r="H107" i="151" s="1"/>
  <c r="O160" i="122"/>
  <c r="E106" i="151" s="1"/>
  <c r="O159" i="122"/>
  <c r="R159" i="122" s="1"/>
  <c r="H105" i="151" s="1"/>
  <c r="O158" i="122"/>
  <c r="R158" i="122" s="1"/>
  <c r="E104" i="151"/>
  <c r="O157" i="122"/>
  <c r="R157" i="122" s="1"/>
  <c r="O171" i="122"/>
  <c r="E117" i="151" s="1"/>
  <c r="E220" i="122"/>
  <c r="G15" i="151"/>
  <c r="G17" i="151"/>
  <c r="G18" i="151"/>
  <c r="G19" i="151"/>
  <c r="G20" i="151"/>
  <c r="G21" i="151"/>
  <c r="G14" i="151"/>
  <c r="F15" i="151"/>
  <c r="F16" i="151"/>
  <c r="F17" i="151"/>
  <c r="F18" i="151"/>
  <c r="F19" i="151"/>
  <c r="F20" i="151"/>
  <c r="F21" i="151"/>
  <c r="F14" i="151"/>
  <c r="C15" i="151"/>
  <c r="C16" i="151"/>
  <c r="C17" i="151"/>
  <c r="C18" i="151"/>
  <c r="C19" i="151"/>
  <c r="C20" i="151"/>
  <c r="C21" i="151"/>
  <c r="C14" i="151"/>
  <c r="B15" i="151"/>
  <c r="B16" i="151"/>
  <c r="B17" i="151"/>
  <c r="B18" i="151"/>
  <c r="B19" i="151"/>
  <c r="B20" i="151"/>
  <c r="B21" i="151"/>
  <c r="B14" i="151"/>
  <c r="A15" i="151"/>
  <c r="A16" i="151"/>
  <c r="A17" i="151"/>
  <c r="A18" i="151"/>
  <c r="A19" i="151"/>
  <c r="A20" i="151"/>
  <c r="A21" i="151"/>
  <c r="A14" i="151"/>
  <c r="K15" i="151"/>
  <c r="K16" i="151"/>
  <c r="K17" i="151"/>
  <c r="K18" i="151"/>
  <c r="K19" i="151"/>
  <c r="K20" i="151"/>
  <c r="K21" i="151"/>
  <c r="K14" i="151"/>
  <c r="O77" i="122"/>
  <c r="E44" i="151" s="1"/>
  <c r="O76" i="122"/>
  <c r="E43" i="151" s="1"/>
  <c r="O75" i="122"/>
  <c r="R75" i="122" s="1"/>
  <c r="H42" i="151" s="1"/>
  <c r="O74" i="122"/>
  <c r="R74" i="122" s="1"/>
  <c r="H41" i="151" s="1"/>
  <c r="O73" i="122"/>
  <c r="Q73" i="122" s="1"/>
  <c r="H32" i="144"/>
  <c r="H592" i="151" s="1"/>
  <c r="F44" i="151"/>
  <c r="F41" i="151"/>
  <c r="F42" i="151"/>
  <c r="G43" i="151"/>
  <c r="F43" i="151"/>
  <c r="G37" i="151"/>
  <c r="G41" i="151"/>
  <c r="F40" i="151"/>
  <c r="G42" i="151"/>
  <c r="G44" i="151"/>
  <c r="R141" i="122"/>
  <c r="H91" i="151" s="1"/>
  <c r="O133" i="122"/>
  <c r="R133" i="122" s="1"/>
  <c r="H83" i="151" s="1"/>
  <c r="E26" i="133"/>
  <c r="I26" i="133" s="1"/>
  <c r="H175" i="151" s="1"/>
  <c r="E25" i="133"/>
  <c r="F25" i="133" s="1"/>
  <c r="E174" i="151" s="1"/>
  <c r="O13" i="137"/>
  <c r="O14" i="137"/>
  <c r="O15" i="137"/>
  <c r="O16" i="137"/>
  <c r="E120" i="124"/>
  <c r="H120" i="124" s="1"/>
  <c r="H355" i="151" s="1"/>
  <c r="E355" i="151"/>
  <c r="E116" i="124"/>
  <c r="H116" i="124" s="1"/>
  <c r="H351" i="151" s="1"/>
  <c r="E114" i="124"/>
  <c r="H114" i="124" s="1"/>
  <c r="H349" i="151" s="1"/>
  <c r="E113" i="124"/>
  <c r="H113" i="124" s="1"/>
  <c r="H348" i="151" s="1"/>
  <c r="H48" i="124"/>
  <c r="H305" i="151" s="1"/>
  <c r="E305" i="151"/>
  <c r="H106" i="124"/>
  <c r="H343" i="151" s="1"/>
  <c r="E88" i="124"/>
  <c r="E331" i="151" s="1"/>
  <c r="E87" i="124"/>
  <c r="H87" i="124" s="1"/>
  <c r="H330" i="151" s="1"/>
  <c r="E330" i="151"/>
  <c r="E29" i="124"/>
  <c r="E292" i="151" s="1"/>
  <c r="E62" i="124"/>
  <c r="H62" i="124" s="1"/>
  <c r="H317" i="151" s="1"/>
  <c r="E58" i="124"/>
  <c r="E313" i="151" s="1"/>
  <c r="E56" i="124"/>
  <c r="E311" i="151" s="1"/>
  <c r="E55" i="124"/>
  <c r="E310" i="151" s="1"/>
  <c r="E73" i="124"/>
  <c r="E324" i="151" s="1"/>
  <c r="E72" i="124"/>
  <c r="H72" i="124" s="1"/>
  <c r="H323" i="151" s="1"/>
  <c r="H47" i="124"/>
  <c r="H304" i="151" s="1"/>
  <c r="E304" i="151"/>
  <c r="H46" i="124"/>
  <c r="E303" i="151"/>
  <c r="E302" i="151"/>
  <c r="E301" i="151"/>
  <c r="E300" i="151"/>
  <c r="E299" i="151"/>
  <c r="E39" i="124"/>
  <c r="H39" i="124" s="1"/>
  <c r="H298" i="151" s="1"/>
  <c r="E37" i="124"/>
  <c r="H37" i="124" s="1"/>
  <c r="H296" i="151" s="1"/>
  <c r="E130" i="124"/>
  <c r="H130" i="124" s="1"/>
  <c r="H361" i="151" s="1"/>
  <c r="H191" i="149"/>
  <c r="H566" i="151" s="1"/>
  <c r="H190" i="149"/>
  <c r="H565" i="151" s="1"/>
  <c r="H189" i="149"/>
  <c r="H564" i="151" s="1"/>
  <c r="H188" i="149"/>
  <c r="H563" i="151" s="1"/>
  <c r="H187" i="149"/>
  <c r="H562" i="151"/>
  <c r="H186" i="149"/>
  <c r="H214" i="149" s="1"/>
  <c r="H185" i="149"/>
  <c r="H212" i="149" s="1"/>
  <c r="H184" i="149"/>
  <c r="H210" i="149" s="1"/>
  <c r="H179" i="149"/>
  <c r="H554" i="151" s="1"/>
  <c r="H178" i="149"/>
  <c r="H553" i="151" s="1"/>
  <c r="H177" i="149"/>
  <c r="H552" i="151" s="1"/>
  <c r="H174" i="149"/>
  <c r="H551" i="151" s="1"/>
  <c r="H173" i="149"/>
  <c r="H550" i="151" s="1"/>
  <c r="H172" i="149"/>
  <c r="H549" i="151" s="1"/>
  <c r="H171" i="149"/>
  <c r="H548" i="151" s="1"/>
  <c r="H170" i="149"/>
  <c r="H547" i="151" s="1"/>
  <c r="H169" i="149"/>
  <c r="H546" i="151" s="1"/>
  <c r="H168" i="149"/>
  <c r="H545" i="151" s="1"/>
  <c r="H167" i="149"/>
  <c r="H544" i="151" s="1"/>
  <c r="H166" i="149"/>
  <c r="H543" i="151" s="1"/>
  <c r="H165" i="149"/>
  <c r="H542" i="151" s="1"/>
  <c r="H164" i="149"/>
  <c r="H541" i="151"/>
  <c r="H163" i="149"/>
  <c r="H540" i="151" s="1"/>
  <c r="H154" i="149"/>
  <c r="H536" i="151"/>
  <c r="H153" i="149"/>
  <c r="H535" i="151" s="1"/>
  <c r="H152" i="149"/>
  <c r="H534" i="151" s="1"/>
  <c r="H151" i="149"/>
  <c r="H533" i="151" s="1"/>
  <c r="H150" i="149"/>
  <c r="H532" i="151" s="1"/>
  <c r="H149" i="149"/>
  <c r="H531" i="151" s="1"/>
  <c r="H148" i="149"/>
  <c r="H530" i="151" s="1"/>
  <c r="H147" i="149"/>
  <c r="H529" i="151" s="1"/>
  <c r="H146" i="149"/>
  <c r="H528" i="151" s="1"/>
  <c r="H145" i="149"/>
  <c r="H527" i="151" s="1"/>
  <c r="H144" i="149"/>
  <c r="H526" i="151" s="1"/>
  <c r="H143" i="149"/>
  <c r="H525" i="151" s="1"/>
  <c r="H142" i="149"/>
  <c r="H524" i="151"/>
  <c r="H141" i="149"/>
  <c r="H523" i="151" s="1"/>
  <c r="H139" i="149"/>
  <c r="H522" i="151" s="1"/>
  <c r="H138" i="149"/>
  <c r="H521" i="151" s="1"/>
  <c r="H137" i="149"/>
  <c r="H520" i="151" s="1"/>
  <c r="H136" i="149"/>
  <c r="H519" i="151" s="1"/>
  <c r="H135" i="149"/>
  <c r="H518" i="151" s="1"/>
  <c r="H134" i="149"/>
  <c r="H517" i="151" s="1"/>
  <c r="H133" i="149"/>
  <c r="H516" i="151" s="1"/>
  <c r="H132" i="149"/>
  <c r="H515" i="151" s="1"/>
  <c r="H123" i="149"/>
  <c r="H511" i="151" s="1"/>
  <c r="H122" i="149"/>
  <c r="H510" i="151" s="1"/>
  <c r="H121" i="149"/>
  <c r="H509" i="151" s="1"/>
  <c r="H120" i="149"/>
  <c r="H508" i="151"/>
  <c r="H119" i="149"/>
  <c r="H507" i="151" s="1"/>
  <c r="H118" i="149"/>
  <c r="H506" i="151" s="1"/>
  <c r="H117" i="149"/>
  <c r="H505" i="151" s="1"/>
  <c r="H116" i="149"/>
  <c r="H504" i="151" s="1"/>
  <c r="H115" i="149"/>
  <c r="H503" i="151" s="1"/>
  <c r="H114" i="149"/>
  <c r="H502" i="151" s="1"/>
  <c r="H113" i="149"/>
  <c r="H501" i="151" s="1"/>
  <c r="H112" i="149"/>
  <c r="H500" i="151" s="1"/>
  <c r="H111" i="149"/>
  <c r="H499" i="151" s="1"/>
  <c r="H110" i="149"/>
  <c r="H498" i="151" s="1"/>
  <c r="H109" i="149"/>
  <c r="H497" i="151" s="1"/>
  <c r="H108" i="149"/>
  <c r="H496" i="151" s="1"/>
  <c r="H107" i="149"/>
  <c r="H495" i="151" s="1"/>
  <c r="H106" i="149"/>
  <c r="H494" i="151"/>
  <c r="H105" i="149"/>
  <c r="H493" i="151" s="1"/>
  <c r="H104" i="149"/>
  <c r="H492" i="151" s="1"/>
  <c r="H103" i="149"/>
  <c r="H491" i="151" s="1"/>
  <c r="H102" i="149"/>
  <c r="H490" i="151" s="1"/>
  <c r="H101" i="149"/>
  <c r="H489" i="151" s="1"/>
  <c r="H92" i="149"/>
  <c r="H485" i="151" s="1"/>
  <c r="H91" i="149"/>
  <c r="H484" i="151" s="1"/>
  <c r="H90" i="149"/>
  <c r="H483" i="151" s="1"/>
  <c r="H89" i="149"/>
  <c r="H482" i="151" s="1"/>
  <c r="H88" i="149"/>
  <c r="H481" i="151" s="1"/>
  <c r="H87" i="149"/>
  <c r="H480" i="151" s="1"/>
  <c r="H86" i="149"/>
  <c r="H479" i="151"/>
  <c r="H85" i="149"/>
  <c r="H478" i="151" s="1"/>
  <c r="H84" i="149"/>
  <c r="H477" i="151" s="1"/>
  <c r="H83" i="149"/>
  <c r="H476" i="151" s="1"/>
  <c r="H82" i="149"/>
  <c r="H475" i="151" s="1"/>
  <c r="H81" i="149"/>
  <c r="H474" i="151" s="1"/>
  <c r="H80" i="149"/>
  <c r="H473" i="151" s="1"/>
  <c r="H79" i="149"/>
  <c r="H472" i="151" s="1"/>
  <c r="H78" i="149"/>
  <c r="H471" i="151" s="1"/>
  <c r="H77" i="149"/>
  <c r="H470" i="151" s="1"/>
  <c r="H76" i="149"/>
  <c r="H469" i="151" s="1"/>
  <c r="H75" i="149"/>
  <c r="H468" i="151" s="1"/>
  <c r="H74" i="149"/>
  <c r="H467" i="151" s="1"/>
  <c r="H73" i="149"/>
  <c r="H466" i="151" s="1"/>
  <c r="H72" i="149"/>
  <c r="H465" i="151" s="1"/>
  <c r="H71" i="149"/>
  <c r="H464" i="151" s="1"/>
  <c r="H70" i="149"/>
  <c r="H463" i="151" s="1"/>
  <c r="H69" i="149"/>
  <c r="H462" i="151" s="1"/>
  <c r="H68" i="149"/>
  <c r="H461" i="151" s="1"/>
  <c r="H67" i="149"/>
  <c r="H460" i="151" s="1"/>
  <c r="H66" i="149"/>
  <c r="H459" i="151"/>
  <c r="H65" i="149"/>
  <c r="H458" i="151" s="1"/>
  <c r="H64" i="149"/>
  <c r="H457" i="151" s="1"/>
  <c r="H63" i="149"/>
  <c r="H456" i="151" s="1"/>
  <c r="H62" i="149"/>
  <c r="H455" i="151" s="1"/>
  <c r="H61" i="149"/>
  <c r="H454" i="151" s="1"/>
  <c r="H60" i="149"/>
  <c r="H453" i="151" s="1"/>
  <c r="H59" i="149"/>
  <c r="H452" i="151"/>
  <c r="H58" i="149"/>
  <c r="H451" i="151" s="1"/>
  <c r="H57" i="149"/>
  <c r="H450" i="151" s="1"/>
  <c r="H56" i="149"/>
  <c r="H449" i="151" s="1"/>
  <c r="H55" i="149"/>
  <c r="H54" i="149"/>
  <c r="H447" i="151" s="1"/>
  <c r="H51" i="149"/>
  <c r="H446" i="151"/>
  <c r="H50" i="149"/>
  <c r="H445" i="151" s="1"/>
  <c r="H45" i="149"/>
  <c r="H443" i="151" s="1"/>
  <c r="H44" i="149"/>
  <c r="H442" i="151" s="1"/>
  <c r="H43" i="149"/>
  <c r="H441" i="151" s="1"/>
  <c r="H42" i="149"/>
  <c r="H440" i="151" s="1"/>
  <c r="H41" i="149"/>
  <c r="H439" i="151" s="1"/>
  <c r="H40" i="149"/>
  <c r="H39" i="149"/>
  <c r="H437" i="151" s="1"/>
  <c r="H37" i="149"/>
  <c r="H435" i="151" s="1"/>
  <c r="H36" i="149"/>
  <c r="H434" i="151" s="1"/>
  <c r="H35" i="149"/>
  <c r="H34" i="149"/>
  <c r="H432" i="151" s="1"/>
  <c r="H33" i="149"/>
  <c r="H431" i="151" s="1"/>
  <c r="H32" i="149"/>
  <c r="H430" i="151" s="1"/>
  <c r="H31" i="149"/>
  <c r="H429" i="151" s="1"/>
  <c r="H30" i="149"/>
  <c r="H428" i="151" s="1"/>
  <c r="H21" i="149"/>
  <c r="H424" i="151"/>
  <c r="H20" i="149"/>
  <c r="H423" i="151" s="1"/>
  <c r="H19" i="149"/>
  <c r="H422" i="151" s="1"/>
  <c r="H16" i="149"/>
  <c r="H221" i="149" s="1"/>
  <c r="E221" i="149" s="1"/>
  <c r="H421" i="151"/>
  <c r="H99" i="144"/>
  <c r="H641" i="151" s="1"/>
  <c r="H96" i="144"/>
  <c r="H640" i="151"/>
  <c r="H95" i="144"/>
  <c r="H639" i="151" s="1"/>
  <c r="H90" i="144"/>
  <c r="H636" i="151" s="1"/>
  <c r="H89" i="144"/>
  <c r="H635" i="151" s="1"/>
  <c r="H75" i="144"/>
  <c r="H627" i="151" s="1"/>
  <c r="H74" i="144"/>
  <c r="H626" i="151" s="1"/>
  <c r="H73" i="144"/>
  <c r="H625" i="151" s="1"/>
  <c r="H72" i="144"/>
  <c r="H624" i="151"/>
  <c r="H71" i="144"/>
  <c r="H623" i="151"/>
  <c r="H67" i="144"/>
  <c r="H619" i="151" s="1"/>
  <c r="H58" i="144"/>
  <c r="H612" i="151" s="1"/>
  <c r="H57" i="144"/>
  <c r="H611" i="151" s="1"/>
  <c r="H56" i="144"/>
  <c r="H610" i="151" s="1"/>
  <c r="H55" i="144"/>
  <c r="H609" i="151" s="1"/>
  <c r="H54" i="144"/>
  <c r="H608" i="151"/>
  <c r="H53" i="144"/>
  <c r="H607" i="151" s="1"/>
  <c r="H52" i="144"/>
  <c r="H606" i="151" s="1"/>
  <c r="H51" i="144"/>
  <c r="H605" i="151" s="1"/>
  <c r="H50" i="144"/>
  <c r="H604" i="151" s="1"/>
  <c r="H49" i="144"/>
  <c r="H603" i="151" s="1"/>
  <c r="H48" i="144"/>
  <c r="H602" i="151"/>
  <c r="H47" i="144"/>
  <c r="H601" i="151" s="1"/>
  <c r="H46" i="144"/>
  <c r="H600" i="151" s="1"/>
  <c r="H45" i="144"/>
  <c r="H599" i="151" s="1"/>
  <c r="H44" i="144"/>
  <c r="H598" i="151" s="1"/>
  <c r="H43" i="144"/>
  <c r="H597" i="151"/>
  <c r="H39" i="144"/>
  <c r="H595" i="151" s="1"/>
  <c r="H38" i="144"/>
  <c r="H35" i="144"/>
  <c r="H593" i="151" s="1"/>
  <c r="H31" i="144"/>
  <c r="H591" i="151" s="1"/>
  <c r="H30" i="144"/>
  <c r="H590" i="151" s="1"/>
  <c r="H29" i="144"/>
  <c r="H589" i="151"/>
  <c r="H21" i="144"/>
  <c r="H586" i="151" s="1"/>
  <c r="H15" i="144"/>
  <c r="H582" i="151"/>
  <c r="H194" i="124"/>
  <c r="H397" i="151" s="1"/>
  <c r="E193" i="124"/>
  <c r="H193" i="124" s="1"/>
  <c r="H396" i="151" s="1"/>
  <c r="E192" i="124"/>
  <c r="E395" i="151" s="1"/>
  <c r="E188" i="124"/>
  <c r="E393" i="151" s="1"/>
  <c r="E187" i="124"/>
  <c r="E392" i="151" s="1"/>
  <c r="E186" i="124"/>
  <c r="H186" i="124" s="1"/>
  <c r="H391" i="151" s="1"/>
  <c r="E183" i="124"/>
  <c r="E390" i="151" s="1"/>
  <c r="E182" i="124"/>
  <c r="H182" i="124" s="1"/>
  <c r="H389" i="151" s="1"/>
  <c r="E181" i="124"/>
  <c r="H181" i="124" s="1"/>
  <c r="H388" i="151" s="1"/>
  <c r="E180" i="124"/>
  <c r="H180" i="124" s="1"/>
  <c r="H387" i="151" s="1"/>
  <c r="E179" i="124"/>
  <c r="H179" i="124" s="1"/>
  <c r="H386" i="151" s="1"/>
  <c r="E176" i="124"/>
  <c r="H176" i="124" s="1"/>
  <c r="H385" i="151" s="1"/>
  <c r="E175" i="124"/>
  <c r="H175" i="124" s="1"/>
  <c r="H384" i="151" s="1"/>
  <c r="E172" i="124"/>
  <c r="H172" i="124" s="1"/>
  <c r="H383" i="151" s="1"/>
  <c r="H167" i="124"/>
  <c r="H382" i="151" s="1"/>
  <c r="E166" i="124"/>
  <c r="E381" i="151" s="1"/>
  <c r="E165" i="124"/>
  <c r="E380" i="151" s="1"/>
  <c r="H162" i="124"/>
  <c r="H379" i="151"/>
  <c r="E161" i="124"/>
  <c r="E378" i="151" s="1"/>
  <c r="E160" i="124"/>
  <c r="H160" i="124" s="1"/>
  <c r="H377" i="151" s="1"/>
  <c r="E159" i="124"/>
  <c r="H159" i="124" s="1"/>
  <c r="H376" i="151" s="1"/>
  <c r="E156" i="124"/>
  <c r="H156" i="124" s="1"/>
  <c r="H375" i="151" s="1"/>
  <c r="E155" i="124"/>
  <c r="E374" i="151" s="1"/>
  <c r="E154" i="124"/>
  <c r="E373" i="151" s="1"/>
  <c r="E153" i="124"/>
  <c r="E372" i="151" s="1"/>
  <c r="E152" i="124"/>
  <c r="H152" i="124" s="1"/>
  <c r="H371" i="151" s="1"/>
  <c r="E149" i="124"/>
  <c r="H149" i="124" s="1"/>
  <c r="H370" i="151" s="1"/>
  <c r="E148" i="124"/>
  <c r="H148" i="124" s="1"/>
  <c r="H369" i="151" s="1"/>
  <c r="E145" i="124"/>
  <c r="H145" i="124" s="1"/>
  <c r="H368" i="151" s="1"/>
  <c r="E140" i="124"/>
  <c r="H140" i="124" s="1"/>
  <c r="H367" i="151" s="1"/>
  <c r="H139" i="124"/>
  <c r="H366" i="151" s="1"/>
  <c r="H138" i="124"/>
  <c r="H365" i="151" s="1"/>
  <c r="E134" i="124"/>
  <c r="H134" i="124" s="1"/>
  <c r="H363" i="151" s="1"/>
  <c r="E131" i="124"/>
  <c r="E362" i="151" s="1"/>
  <c r="E129" i="124"/>
  <c r="H129" i="124" s="1"/>
  <c r="H360" i="151" s="1"/>
  <c r="E128" i="124"/>
  <c r="H128" i="124" s="1"/>
  <c r="H359" i="151" s="1"/>
  <c r="E127" i="124"/>
  <c r="H127" i="124" s="1"/>
  <c r="H358" i="151" s="1"/>
  <c r="E124" i="124"/>
  <c r="H124" i="124" s="1"/>
  <c r="H357" i="151" s="1"/>
  <c r="H121" i="124"/>
  <c r="H356" i="151"/>
  <c r="E119" i="124"/>
  <c r="E354" i="151" s="1"/>
  <c r="E118" i="124"/>
  <c r="E353" i="151" s="1"/>
  <c r="E117" i="124"/>
  <c r="H117" i="124" s="1"/>
  <c r="H352" i="151" s="1"/>
  <c r="E115" i="124"/>
  <c r="H115" i="124" s="1"/>
  <c r="H350" i="151" s="1"/>
  <c r="E112" i="124"/>
  <c r="H112" i="124" s="1"/>
  <c r="H347" i="151" s="1"/>
  <c r="E347" i="151"/>
  <c r="E111" i="124"/>
  <c r="H111" i="124" s="1"/>
  <c r="H346" i="151" s="1"/>
  <c r="H110" i="124"/>
  <c r="H345" i="151" s="1"/>
  <c r="E344" i="151"/>
  <c r="H105" i="124"/>
  <c r="H342" i="151" s="1"/>
  <c r="H104" i="124"/>
  <c r="H341" i="151" s="1"/>
  <c r="E341" i="151"/>
  <c r="E97" i="124"/>
  <c r="E336" i="151" s="1"/>
  <c r="E96" i="124"/>
  <c r="H96" i="124" s="1"/>
  <c r="H335" i="151" s="1"/>
  <c r="E335" i="151"/>
  <c r="E95" i="124"/>
  <c r="H95" i="124" s="1"/>
  <c r="H334" i="151" s="1"/>
  <c r="E334" i="151"/>
  <c r="E94" i="124"/>
  <c r="H94" i="124" s="1"/>
  <c r="H333" i="151" s="1"/>
  <c r="E91" i="124"/>
  <c r="H91" i="124" s="1"/>
  <c r="H332" i="151" s="1"/>
  <c r="E82" i="124"/>
  <c r="H82" i="124" s="1"/>
  <c r="H329" i="151" s="1"/>
  <c r="H81" i="124"/>
  <c r="H328" i="151" s="1"/>
  <c r="H80" i="124"/>
  <c r="H327" i="151" s="1"/>
  <c r="H79" i="124"/>
  <c r="H326" i="151" s="1"/>
  <c r="E76" i="124"/>
  <c r="E325" i="151" s="1"/>
  <c r="E71" i="124"/>
  <c r="H71" i="124" s="1"/>
  <c r="H322" i="151" s="1"/>
  <c r="E70" i="124"/>
  <c r="E321" i="151" s="1"/>
  <c r="E69" i="124"/>
  <c r="H69" i="124" s="1"/>
  <c r="H320" i="151" s="1"/>
  <c r="E320" i="151"/>
  <c r="E66" i="124"/>
  <c r="H66" i="124" s="1"/>
  <c r="H319" i="151" s="1"/>
  <c r="H63" i="124"/>
  <c r="H318" i="151" s="1"/>
  <c r="E61" i="124"/>
  <c r="H61" i="124" s="1"/>
  <c r="H316" i="151" s="1"/>
  <c r="E60" i="124"/>
  <c r="H60" i="124" s="1"/>
  <c r="H315" i="151" s="1"/>
  <c r="E59" i="124"/>
  <c r="H59" i="124" s="1"/>
  <c r="H314" i="151" s="1"/>
  <c r="E57" i="124"/>
  <c r="H57" i="124" s="1"/>
  <c r="H312" i="151" s="1"/>
  <c r="E54" i="124"/>
  <c r="H54" i="124" s="1"/>
  <c r="H309" i="151" s="1"/>
  <c r="E53" i="124"/>
  <c r="E308" i="151" s="1"/>
  <c r="E52" i="124"/>
  <c r="H52" i="124" s="1"/>
  <c r="H307" i="151" s="1"/>
  <c r="E306" i="151"/>
  <c r="E38" i="124"/>
  <c r="H38" i="124" s="1"/>
  <c r="H297" i="151" s="1"/>
  <c r="E36" i="124"/>
  <c r="H36" i="124" s="1"/>
  <c r="H295" i="151" s="1"/>
  <c r="E295" i="151"/>
  <c r="E33" i="124"/>
  <c r="E294" i="151" s="1"/>
  <c r="E30" i="124"/>
  <c r="E293" i="151" s="1"/>
  <c r="I56" i="133"/>
  <c r="H197" i="151" s="1"/>
  <c r="I55" i="133"/>
  <c r="H196" i="151" s="1"/>
  <c r="E51" i="133"/>
  <c r="I51" i="133" s="1"/>
  <c r="E50" i="133"/>
  <c r="I50" i="133" s="1"/>
  <c r="H191" i="151" s="1"/>
  <c r="E49" i="133"/>
  <c r="I49" i="133" s="1"/>
  <c r="E48" i="133"/>
  <c r="I48" i="133" s="1"/>
  <c r="H189" i="151" s="1"/>
  <c r="F46" i="133"/>
  <c r="E187" i="151" s="1"/>
  <c r="F45" i="133"/>
  <c r="E186" i="151" s="1"/>
  <c r="F44" i="133"/>
  <c r="E185" i="151" s="1"/>
  <c r="F41" i="133"/>
  <c r="E184" i="151" s="1"/>
  <c r="F40" i="133"/>
  <c r="E183" i="151" s="1"/>
  <c r="F39" i="133"/>
  <c r="E182" i="151" s="1"/>
  <c r="F36" i="133"/>
  <c r="E181" i="151" s="1"/>
  <c r="F35" i="133"/>
  <c r="E180" i="151" s="1"/>
  <c r="F32" i="133"/>
  <c r="E179" i="151" s="1"/>
  <c r="F24" i="133"/>
  <c r="E173" i="151" s="1"/>
  <c r="E24" i="133"/>
  <c r="H24" i="133" s="1"/>
  <c r="F23" i="133"/>
  <c r="E172" i="151" s="1"/>
  <c r="E23" i="133"/>
  <c r="H23" i="133" s="1"/>
  <c r="I23" i="133" s="1"/>
  <c r="I60" i="123"/>
  <c r="H161" i="151" s="1"/>
  <c r="I59" i="123"/>
  <c r="H160" i="151"/>
  <c r="F57" i="123"/>
  <c r="E158" i="151" s="1"/>
  <c r="F56" i="123"/>
  <c r="E157" i="151" s="1"/>
  <c r="F55" i="123"/>
  <c r="E156" i="151" s="1"/>
  <c r="E55" i="123"/>
  <c r="I55" i="123" s="1"/>
  <c r="I80" i="123" s="1"/>
  <c r="F54" i="123"/>
  <c r="E155" i="151" s="1"/>
  <c r="F53" i="123"/>
  <c r="E154" i="151" s="1"/>
  <c r="F52" i="123"/>
  <c r="E153" i="151" s="1"/>
  <c r="F51" i="123"/>
  <c r="E152" i="151" s="1"/>
  <c r="F50" i="123"/>
  <c r="E151" i="151"/>
  <c r="F49" i="123"/>
  <c r="E150" i="151" s="1"/>
  <c r="F48" i="123"/>
  <c r="E149" i="151" s="1"/>
  <c r="F45" i="123"/>
  <c r="E148" i="151" s="1"/>
  <c r="F44" i="123"/>
  <c r="E147" i="151" s="1"/>
  <c r="F43" i="123"/>
  <c r="E146" i="151" s="1"/>
  <c r="F35" i="123"/>
  <c r="E142" i="151" s="1"/>
  <c r="R154" i="122"/>
  <c r="H102" i="151" s="1"/>
  <c r="R153" i="122"/>
  <c r="H101" i="151" s="1"/>
  <c r="R152" i="122"/>
  <c r="H100" i="151" s="1"/>
  <c r="R151" i="122"/>
  <c r="H99" i="151" s="1"/>
  <c r="O147" i="122"/>
  <c r="R147" i="122" s="1"/>
  <c r="H95" i="151" s="1"/>
  <c r="O146" i="122"/>
  <c r="R146" i="122" s="1"/>
  <c r="H94" i="151" s="1"/>
  <c r="R145" i="122"/>
  <c r="H93" i="151" s="1"/>
  <c r="R140" i="122"/>
  <c r="H90" i="151" s="1"/>
  <c r="R139" i="122"/>
  <c r="H89" i="151" s="1"/>
  <c r="R138" i="122"/>
  <c r="H88" i="151" s="1"/>
  <c r="R137" i="122"/>
  <c r="H87" i="151"/>
  <c r="R136" i="122"/>
  <c r="H86" i="151" s="1"/>
  <c r="R135" i="122"/>
  <c r="H85" i="151" s="1"/>
  <c r="R134" i="122"/>
  <c r="H84" i="151" s="1"/>
  <c r="R132" i="122"/>
  <c r="H82" i="151" s="1"/>
  <c r="R129" i="122"/>
  <c r="H81" i="151" s="1"/>
  <c r="R128" i="122"/>
  <c r="H80" i="151" s="1"/>
  <c r="O124" i="122"/>
  <c r="E78" i="151" s="1"/>
  <c r="O123" i="122"/>
  <c r="E77" i="151" s="1"/>
  <c r="P122" i="122"/>
  <c r="F76" i="151"/>
  <c r="O122" i="122"/>
  <c r="E76" i="151" s="1"/>
  <c r="O121" i="122"/>
  <c r="E75" i="151" s="1"/>
  <c r="Q119" i="122"/>
  <c r="Q121" i="122" s="1"/>
  <c r="O119" i="122"/>
  <c r="E73" i="151" s="1"/>
  <c r="O116" i="122"/>
  <c r="E72" i="151" s="1"/>
  <c r="O115" i="122"/>
  <c r="E71" i="151" s="1"/>
  <c r="O114" i="122"/>
  <c r="E70" i="151" s="1"/>
  <c r="O113" i="122"/>
  <c r="E69" i="151" s="1"/>
  <c r="Q111" i="122"/>
  <c r="Q112" i="122" s="1"/>
  <c r="O111" i="122"/>
  <c r="E67" i="151" s="1"/>
  <c r="O108" i="122"/>
  <c r="E66" i="151" s="1"/>
  <c r="O107" i="122"/>
  <c r="E65" i="151"/>
  <c r="O106" i="122"/>
  <c r="E64" i="151" s="1"/>
  <c r="O105" i="122"/>
  <c r="E63" i="151" s="1"/>
  <c r="O103" i="122"/>
  <c r="O98" i="122"/>
  <c r="E59" i="151" s="1"/>
  <c r="O97" i="122"/>
  <c r="E58" i="151" s="1"/>
  <c r="O96" i="122"/>
  <c r="R96" i="122" s="1"/>
  <c r="H57" i="151" s="1"/>
  <c r="O95" i="122"/>
  <c r="R95" i="122" s="1"/>
  <c r="H56" i="151" s="1"/>
  <c r="N48" i="122"/>
  <c r="M48" i="122"/>
  <c r="L48" i="122"/>
  <c r="K48" i="122"/>
  <c r="J48" i="122"/>
  <c r="I48" i="122"/>
  <c r="H48" i="122"/>
  <c r="G48" i="122"/>
  <c r="F48" i="122"/>
  <c r="N41" i="122"/>
  <c r="M41" i="122"/>
  <c r="L41" i="122"/>
  <c r="K41" i="122"/>
  <c r="J41" i="122"/>
  <c r="I41" i="122"/>
  <c r="H41" i="122"/>
  <c r="G41" i="122"/>
  <c r="F41" i="122"/>
  <c r="E41" i="122"/>
  <c r="N40" i="122"/>
  <c r="M40" i="122"/>
  <c r="L40" i="122"/>
  <c r="K40" i="122"/>
  <c r="J40" i="122"/>
  <c r="I40" i="122"/>
  <c r="H40" i="122"/>
  <c r="G40" i="122"/>
  <c r="F40" i="122"/>
  <c r="N38" i="122"/>
  <c r="M38" i="122"/>
  <c r="L38" i="122"/>
  <c r="K38" i="122"/>
  <c r="J38" i="122"/>
  <c r="I38" i="122"/>
  <c r="H38" i="122"/>
  <c r="F38" i="122"/>
  <c r="H16" i="144"/>
  <c r="H583" i="151" s="1"/>
  <c r="H120" i="144"/>
  <c r="H660" i="151" s="1"/>
  <c r="H119" i="144"/>
  <c r="H659" i="151" s="1"/>
  <c r="H118" i="144"/>
  <c r="H658" i="151" s="1"/>
  <c r="H117" i="144"/>
  <c r="H657" i="151" s="1"/>
  <c r="H116" i="144"/>
  <c r="H656" i="151" s="1"/>
  <c r="H115" i="144"/>
  <c r="H143" i="144" s="1"/>
  <c r="H114" i="144"/>
  <c r="H141" i="144" s="1"/>
  <c r="H113" i="144"/>
  <c r="H139" i="144" s="1"/>
  <c r="H112" i="144"/>
  <c r="H652" i="151" s="1"/>
  <c r="H111" i="144"/>
  <c r="H651" i="151" s="1"/>
  <c r="H110" i="144"/>
  <c r="H154" i="144" s="1"/>
  <c r="E154" i="144" s="1"/>
  <c r="H109" i="144"/>
  <c r="H649" i="151" s="1"/>
  <c r="H108" i="144"/>
  <c r="H648" i="151"/>
  <c r="H107" i="144"/>
  <c r="H647" i="151" s="1"/>
  <c r="H106" i="144"/>
  <c r="H646" i="151" s="1"/>
  <c r="E57" i="146"/>
  <c r="H37" i="146"/>
  <c r="H416" i="151" s="1"/>
  <c r="O29" i="122"/>
  <c r="O28" i="122"/>
  <c r="O24" i="122"/>
  <c r="O23" i="122"/>
  <c r="O22" i="122"/>
  <c r="O21" i="122"/>
  <c r="O20" i="122"/>
  <c r="O13" i="122"/>
  <c r="O14" i="122"/>
  <c r="O15" i="122"/>
  <c r="O16" i="122"/>
  <c r="H41" i="146"/>
  <c r="H61" i="146" s="1"/>
  <c r="E61" i="146" s="1"/>
  <c r="H40" i="146"/>
  <c r="H56" i="146" s="1"/>
  <c r="H39" i="146"/>
  <c r="H49" i="146" s="1"/>
  <c r="H38" i="146"/>
  <c r="H47" i="146" s="1"/>
  <c r="I68" i="123"/>
  <c r="I89" i="123" s="1"/>
  <c r="E89" i="123" s="1"/>
  <c r="H64" i="138"/>
  <c r="H273" i="151" s="1"/>
  <c r="F64" i="138"/>
  <c r="F273" i="151" s="1"/>
  <c r="J172" i="138"/>
  <c r="E11" i="122"/>
  <c r="E81" i="122" s="1"/>
  <c r="H76" i="138"/>
  <c r="H283" i="151" s="1"/>
  <c r="H77" i="138"/>
  <c r="H284" i="151" s="1"/>
  <c r="H78" i="138"/>
  <c r="H285" i="151" s="1"/>
  <c r="H79" i="138"/>
  <c r="H103" i="138" s="1"/>
  <c r="E103" i="138" s="1"/>
  <c r="H80" i="138"/>
  <c r="H81" i="138"/>
  <c r="H288" i="151" s="1"/>
  <c r="H82" i="138"/>
  <c r="H88" i="138" s="1"/>
  <c r="H83" i="138"/>
  <c r="H290" i="151" s="1"/>
  <c r="H84" i="138"/>
  <c r="H291" i="151" s="1"/>
  <c r="H75" i="138"/>
  <c r="H282" i="151" s="1"/>
  <c r="I64" i="133"/>
  <c r="I85" i="133" s="1"/>
  <c r="E85" i="133" s="1"/>
  <c r="O89" i="137"/>
  <c r="E243" i="151" s="1"/>
  <c r="O90" i="137"/>
  <c r="E244" i="151" s="1"/>
  <c r="R90" i="137"/>
  <c r="H244" i="151" s="1"/>
  <c r="O91" i="137"/>
  <c r="R91" i="137" s="1"/>
  <c r="O92" i="137"/>
  <c r="E246" i="151" s="1"/>
  <c r="O88" i="137"/>
  <c r="E242" i="151" s="1"/>
  <c r="I68" i="133"/>
  <c r="H207" i="151" s="1"/>
  <c r="I67" i="133"/>
  <c r="I72" i="133" s="1"/>
  <c r="I66" i="133"/>
  <c r="I88" i="133" s="1"/>
  <c r="E88" i="133" s="1"/>
  <c r="I65" i="133"/>
  <c r="I87" i="133" s="1"/>
  <c r="E87" i="133" s="1"/>
  <c r="I69" i="123"/>
  <c r="I91" i="123" s="1"/>
  <c r="E91" i="123" s="1"/>
  <c r="I70" i="123"/>
  <c r="I92" i="123" s="1"/>
  <c r="I71" i="123"/>
  <c r="H170" i="151" s="1"/>
  <c r="I72" i="123"/>
  <c r="H171" i="151" s="1"/>
  <c r="H100" i="144"/>
  <c r="H642" i="151"/>
  <c r="H101" i="144"/>
  <c r="H643" i="151" s="1"/>
  <c r="H102" i="144"/>
  <c r="H644" i="151"/>
  <c r="H103" i="144"/>
  <c r="H645" i="151" s="1"/>
  <c r="H27" i="138"/>
  <c r="H250" i="151" s="1"/>
  <c r="H26" i="138"/>
  <c r="H249" i="151" s="1"/>
  <c r="H24" i="138"/>
  <c r="H247" i="151" s="1"/>
  <c r="F71" i="138"/>
  <c r="H71" i="138" s="1"/>
  <c r="H280" i="151" s="1"/>
  <c r="F70" i="138"/>
  <c r="H70" i="138" s="1"/>
  <c r="H279" i="151" s="1"/>
  <c r="F69" i="138"/>
  <c r="H69" i="138" s="1"/>
  <c r="H278" i="151" s="1"/>
  <c r="F61" i="138"/>
  <c r="H61" i="138" s="1"/>
  <c r="H270" i="151" s="1"/>
  <c r="F33" i="138"/>
  <c r="H33" i="138" s="1"/>
  <c r="H254" i="151" s="1"/>
  <c r="F32" i="138"/>
  <c r="H32" i="138" s="1"/>
  <c r="H253" i="151" s="1"/>
  <c r="F31" i="138"/>
  <c r="H31" i="138" s="1"/>
  <c r="H252" i="151" s="1"/>
  <c r="F30" i="138"/>
  <c r="F251" i="151" s="1"/>
  <c r="H25" i="138"/>
  <c r="H248" i="151" s="1"/>
  <c r="H72" i="138"/>
  <c r="H281" i="151" s="1"/>
  <c r="E11" i="137"/>
  <c r="F72" i="138"/>
  <c r="F281" i="151" s="1"/>
  <c r="F68" i="138"/>
  <c r="H68" i="138" s="1"/>
  <c r="H277" i="151" s="1"/>
  <c r="F67" i="138"/>
  <c r="H67" i="138" s="1"/>
  <c r="H276" i="151" s="1"/>
  <c r="F66" i="138"/>
  <c r="H66" i="138" s="1"/>
  <c r="H275" i="151" s="1"/>
  <c r="F65" i="138"/>
  <c r="H65" i="138" s="1"/>
  <c r="H274" i="151" s="1"/>
  <c r="F63" i="138"/>
  <c r="H63" i="138" s="1"/>
  <c r="H272" i="151" s="1"/>
  <c r="F62" i="138"/>
  <c r="H62" i="138" s="1"/>
  <c r="H271" i="151" s="1"/>
  <c r="F60" i="138"/>
  <c r="H60" i="138" s="1"/>
  <c r="H269" i="151" s="1"/>
  <c r="F59" i="138"/>
  <c r="H59" i="138" s="1"/>
  <c r="F56" i="138"/>
  <c r="H56" i="138" s="1"/>
  <c r="H267" i="151" s="1"/>
  <c r="F55" i="138"/>
  <c r="H55" i="138" s="1"/>
  <c r="H266" i="151" s="1"/>
  <c r="F54" i="138"/>
  <c r="H54" i="138" s="1"/>
  <c r="H265" i="151" s="1"/>
  <c r="F51" i="138"/>
  <c r="F264" i="151" s="1"/>
  <c r="F50" i="138"/>
  <c r="F263" i="151" s="1"/>
  <c r="F49" i="138"/>
  <c r="H49" i="138" s="1"/>
  <c r="H262" i="151" s="1"/>
  <c r="F48" i="138"/>
  <c r="F261" i="151" s="1"/>
  <c r="F45" i="138"/>
  <c r="H45" i="138" s="1"/>
  <c r="H260" i="151" s="1"/>
  <c r="F44" i="138"/>
  <c r="H44" i="138" s="1"/>
  <c r="H259" i="151" s="1"/>
  <c r="F41" i="138"/>
  <c r="H41" i="138" s="1"/>
  <c r="F40" i="138"/>
  <c r="F257" i="151" s="1"/>
  <c r="F37" i="138"/>
  <c r="H37" i="138" s="1"/>
  <c r="H256" i="151" s="1"/>
  <c r="F36" i="138"/>
  <c r="F255" i="151" s="1"/>
  <c r="K172" i="138"/>
  <c r="I172" i="138"/>
  <c r="H172" i="138"/>
  <c r="G172" i="138"/>
  <c r="H48" i="138"/>
  <c r="H261" i="151" s="1"/>
  <c r="I11" i="122"/>
  <c r="I70" i="122" s="1"/>
  <c r="J11" i="122"/>
  <c r="J148" i="122" s="1"/>
  <c r="K11" i="122"/>
  <c r="K86" i="122" s="1"/>
  <c r="L11" i="122"/>
  <c r="L65" i="122" s="1"/>
  <c r="M11" i="122"/>
  <c r="M82" i="122" s="1"/>
  <c r="N11" i="122"/>
  <c r="N82" i="122" s="1"/>
  <c r="H11" i="122"/>
  <c r="H69" i="122" s="1"/>
  <c r="G11" i="122"/>
  <c r="G69" i="122" s="1"/>
  <c r="I61" i="123"/>
  <c r="H162" i="151" s="1"/>
  <c r="G7" i="133"/>
  <c r="H27" i="133" s="1"/>
  <c r="O12" i="137"/>
  <c r="F11" i="137"/>
  <c r="G11" i="137"/>
  <c r="H11" i="137"/>
  <c r="I11" i="137"/>
  <c r="J11" i="137"/>
  <c r="K11" i="137"/>
  <c r="L11" i="137"/>
  <c r="M11" i="137"/>
  <c r="N11" i="137"/>
  <c r="O29" i="137"/>
  <c r="O28" i="137"/>
  <c r="O24" i="137"/>
  <c r="O23" i="137"/>
  <c r="O22" i="137"/>
  <c r="O21" i="137"/>
  <c r="O20" i="137"/>
  <c r="E19" i="137"/>
  <c r="F19" i="137"/>
  <c r="G19" i="137"/>
  <c r="H19" i="137"/>
  <c r="I19" i="137"/>
  <c r="J19" i="137"/>
  <c r="K19" i="137"/>
  <c r="L19" i="137"/>
  <c r="M19" i="137"/>
  <c r="N19" i="137"/>
  <c r="F11" i="122"/>
  <c r="F80" i="122" s="1"/>
  <c r="F19" i="122"/>
  <c r="F61" i="122" s="1"/>
  <c r="G19" i="122"/>
  <c r="G59" i="122" s="1"/>
  <c r="G61" i="122"/>
  <c r="H19" i="122"/>
  <c r="H59" i="122" s="1"/>
  <c r="I19" i="122"/>
  <c r="I59" i="122" s="1"/>
  <c r="J19" i="122"/>
  <c r="J61" i="122" s="1"/>
  <c r="K19" i="122"/>
  <c r="K59" i="122" s="1"/>
  <c r="L19" i="122"/>
  <c r="L59" i="122" s="1"/>
  <c r="L61" i="122"/>
  <c r="M19" i="122"/>
  <c r="M61" i="122" s="1"/>
  <c r="N19" i="122"/>
  <c r="N59" i="122" s="1"/>
  <c r="E19" i="122"/>
  <c r="E59" i="122" s="1"/>
  <c r="E222" i="151"/>
  <c r="E231" i="151"/>
  <c r="H34" i="155"/>
  <c r="L34" i="155"/>
  <c r="I17" i="155"/>
  <c r="M17" i="155"/>
  <c r="H8" i="155"/>
  <c r="L8" i="155"/>
  <c r="N19" i="155"/>
  <c r="I9" i="155"/>
  <c r="M9" i="155"/>
  <c r="H9" i="155"/>
  <c r="L9" i="155"/>
  <c r="H20" i="155"/>
  <c r="L20" i="155"/>
  <c r="N20" i="155"/>
  <c r="I41" i="155"/>
  <c r="M41" i="155"/>
  <c r="I24" i="155"/>
  <c r="M24" i="155"/>
  <c r="H12" i="155"/>
  <c r="L12" i="155"/>
  <c r="E342" i="151"/>
  <c r="H11" i="155"/>
  <c r="L11" i="155"/>
  <c r="E345" i="151"/>
  <c r="H33" i="155"/>
  <c r="L33" i="155"/>
  <c r="N33" i="155"/>
  <c r="H36" i="155"/>
  <c r="L36" i="155"/>
  <c r="N36" i="155"/>
  <c r="N42" i="155"/>
  <c r="N41" i="155"/>
  <c r="H27" i="155"/>
  <c r="L27" i="155"/>
  <c r="N27" i="155"/>
  <c r="H21" i="155"/>
  <c r="L21" i="155"/>
  <c r="I31" i="155"/>
  <c r="M31" i="155"/>
  <c r="N31" i="155"/>
  <c r="I35" i="155"/>
  <c r="M35" i="155"/>
  <c r="H107" i="124"/>
  <c r="H344" i="151" s="1"/>
  <c r="H22" i="155"/>
  <c r="L22" i="155"/>
  <c r="N22" i="155"/>
  <c r="H30" i="155"/>
  <c r="L30" i="155"/>
  <c r="N34" i="155"/>
  <c r="I8" i="155"/>
  <c r="M8" i="155"/>
  <c r="I30" i="155"/>
  <c r="M30" i="155"/>
  <c r="N39" i="155"/>
  <c r="I18" i="155"/>
  <c r="M18" i="155"/>
  <c r="N18" i="155"/>
  <c r="H38" i="155"/>
  <c r="L38" i="155"/>
  <c r="N38" i="155"/>
  <c r="H28" i="155"/>
  <c r="L28" i="155"/>
  <c r="I12" i="155"/>
  <c r="M12" i="155"/>
  <c r="N35" i="155"/>
  <c r="I14" i="155"/>
  <c r="M14" i="155"/>
  <c r="N14" i="155"/>
  <c r="I25" i="155"/>
  <c r="M25" i="155"/>
  <c r="N25" i="155"/>
  <c r="N24" i="155"/>
  <c r="N32" i="155"/>
  <c r="N17" i="155"/>
  <c r="N7" i="155"/>
  <c r="N21" i="155"/>
  <c r="I13" i="155"/>
  <c r="M13" i="155"/>
  <c r="N13" i="155"/>
  <c r="I23" i="155"/>
  <c r="M23" i="155"/>
  <c r="N23" i="155"/>
  <c r="I26" i="155"/>
  <c r="M26" i="155"/>
  <c r="N26" i="155"/>
  <c r="H37" i="155"/>
  <c r="L37" i="155"/>
  <c r="H29" i="155"/>
  <c r="L29" i="155"/>
  <c r="I11" i="155"/>
  <c r="M11" i="155"/>
  <c r="H15" i="155"/>
  <c r="L15" i="155"/>
  <c r="N15" i="155"/>
  <c r="I37" i="155"/>
  <c r="M37" i="155"/>
  <c r="Q107" i="122"/>
  <c r="G65" i="151" s="1"/>
  <c r="E121" i="151"/>
  <c r="N11" i="155"/>
  <c r="N30" i="155"/>
  <c r="N8" i="155"/>
  <c r="N9" i="155"/>
  <c r="N12" i="155"/>
  <c r="N28" i="155"/>
  <c r="M43" i="155"/>
  <c r="N37" i="155"/>
  <c r="L43" i="155"/>
  <c r="N29" i="155"/>
  <c r="G33" i="151"/>
  <c r="N43" i="155"/>
  <c r="G28" i="151"/>
  <c r="G30" i="151"/>
  <c r="G32" i="151"/>
  <c r="F252" i="151" l="1"/>
  <c r="H286" i="151"/>
  <c r="H419" i="151"/>
  <c r="H420" i="151"/>
  <c r="E408" i="151"/>
  <c r="H169" i="151"/>
  <c r="H168" i="151"/>
  <c r="E360" i="151"/>
  <c r="E361" i="151"/>
  <c r="E323" i="151"/>
  <c r="H402" i="151"/>
  <c r="E389" i="151"/>
  <c r="H131" i="124"/>
  <c r="H362" i="151" s="1"/>
  <c r="E245" i="151"/>
  <c r="E128" i="151"/>
  <c r="M59" i="122"/>
  <c r="R176" i="122"/>
  <c r="H122" i="151" s="1"/>
  <c r="E39" i="122"/>
  <c r="E126" i="151"/>
  <c r="E109" i="151"/>
  <c r="E112" i="151"/>
  <c r="R171" i="122"/>
  <c r="H117" i="151" s="1"/>
  <c r="E107" i="151"/>
  <c r="R177" i="122"/>
  <c r="H123" i="151" s="1"/>
  <c r="R164" i="122"/>
  <c r="H110" i="151" s="1"/>
  <c r="Q105" i="122"/>
  <c r="G63" i="151" s="1"/>
  <c r="Q108" i="122"/>
  <c r="R108" i="122" s="1"/>
  <c r="H66" i="151" s="1"/>
  <c r="R186" i="122"/>
  <c r="H132" i="151" s="1"/>
  <c r="J80" i="122"/>
  <c r="E115" i="151"/>
  <c r="R178" i="122"/>
  <c r="H124" i="151" s="1"/>
  <c r="I61" i="122"/>
  <c r="R183" i="122"/>
  <c r="H129" i="151" s="1"/>
  <c r="F59" i="122"/>
  <c r="J43" i="122"/>
  <c r="H61" i="122"/>
  <c r="R97" i="122"/>
  <c r="H58" i="151" s="1"/>
  <c r="K150" i="122"/>
  <c r="F99" i="122"/>
  <c r="R170" i="122"/>
  <c r="H116" i="151" s="1"/>
  <c r="E114" i="151"/>
  <c r="O19" i="137"/>
  <c r="H55" i="124"/>
  <c r="H310" i="151" s="1"/>
  <c r="E350" i="151"/>
  <c r="E385" i="151"/>
  <c r="E396" i="151"/>
  <c r="H29" i="124"/>
  <c r="H292" i="151" s="1"/>
  <c r="H33" i="124"/>
  <c r="H294" i="151" s="1"/>
  <c r="H153" i="124"/>
  <c r="H372" i="151" s="1"/>
  <c r="E316" i="151"/>
  <c r="E329" i="151"/>
  <c r="E333" i="151"/>
  <c r="E346" i="151"/>
  <c r="E358" i="151"/>
  <c r="E371" i="151"/>
  <c r="E314" i="151"/>
  <c r="H56" i="124"/>
  <c r="H311" i="151" s="1"/>
  <c r="E363" i="151"/>
  <c r="H399" i="151"/>
  <c r="H88" i="124"/>
  <c r="H331" i="151" s="1"/>
  <c r="E384" i="151"/>
  <c r="H655" i="151"/>
  <c r="F27" i="123"/>
  <c r="E136" i="151" s="1"/>
  <c r="F62" i="123"/>
  <c r="E163" i="151" s="1"/>
  <c r="H156" i="151"/>
  <c r="F28" i="123"/>
  <c r="E137" i="151" s="1"/>
  <c r="E49" i="123"/>
  <c r="I49" i="123" s="1"/>
  <c r="H150" i="151" s="1"/>
  <c r="H167" i="151"/>
  <c r="I76" i="133"/>
  <c r="H192" i="151"/>
  <c r="H204" i="151"/>
  <c r="H34" i="146"/>
  <c r="H415" i="151" s="1"/>
  <c r="F278" i="151"/>
  <c r="F262" i="151"/>
  <c r="F275" i="151"/>
  <c r="F256" i="151"/>
  <c r="F271" i="151"/>
  <c r="F265" i="151"/>
  <c r="F270" i="151"/>
  <c r="F266" i="151"/>
  <c r="F274" i="151"/>
  <c r="F254" i="151"/>
  <c r="F280" i="151"/>
  <c r="F272" i="151"/>
  <c r="H50" i="138"/>
  <c r="H263" i="151" s="1"/>
  <c r="H36" i="138"/>
  <c r="H255" i="151" s="1"/>
  <c r="H205" i="151"/>
  <c r="H203" i="151"/>
  <c r="E32" i="133"/>
  <c r="I32" i="133" s="1"/>
  <c r="H179" i="151" s="1"/>
  <c r="H206" i="151"/>
  <c r="H653" i="151"/>
  <c r="H654" i="151"/>
  <c r="H556" i="151"/>
  <c r="H559" i="151"/>
  <c r="H560" i="151"/>
  <c r="R89" i="137"/>
  <c r="O27" i="137"/>
  <c r="I44" i="122"/>
  <c r="E83" i="151"/>
  <c r="J59" i="122"/>
  <c r="I80" i="122"/>
  <c r="N61" i="122"/>
  <c r="R103" i="122"/>
  <c r="H61" i="151" s="1"/>
  <c r="R181" i="122"/>
  <c r="H127" i="151" s="1"/>
  <c r="I69" i="122"/>
  <c r="I149" i="122"/>
  <c r="G61" i="151"/>
  <c r="O60" i="122"/>
  <c r="Q60" i="122" s="1"/>
  <c r="R60" i="122" s="1"/>
  <c r="H31" i="151" s="1"/>
  <c r="G70" i="122"/>
  <c r="Q106" i="122"/>
  <c r="R106" i="122" s="1"/>
  <c r="H64" i="151" s="1"/>
  <c r="E113" i="151"/>
  <c r="E387" i="151"/>
  <c r="E388" i="151"/>
  <c r="E383" i="151"/>
  <c r="E386" i="151"/>
  <c r="H187" i="124"/>
  <c r="H392" i="151" s="1"/>
  <c r="E391" i="151"/>
  <c r="E368" i="151"/>
  <c r="E377" i="151"/>
  <c r="H161" i="124"/>
  <c r="H378" i="151" s="1"/>
  <c r="E375" i="151"/>
  <c r="H53" i="124"/>
  <c r="H308" i="151" s="1"/>
  <c r="E297" i="151"/>
  <c r="H97" i="124"/>
  <c r="H336" i="151" s="1"/>
  <c r="H118" i="124"/>
  <c r="H353" i="151" s="1"/>
  <c r="E349" i="151"/>
  <c r="H30" i="124"/>
  <c r="H293" i="151" s="1"/>
  <c r="H73" i="124"/>
  <c r="H324" i="151" s="1"/>
  <c r="E315" i="151"/>
  <c r="E309" i="151"/>
  <c r="E319" i="151"/>
  <c r="H70" i="124"/>
  <c r="H321" i="151" s="1"/>
  <c r="E317" i="151"/>
  <c r="E359" i="151"/>
  <c r="E348" i="151"/>
  <c r="E352" i="151"/>
  <c r="H289" i="151"/>
  <c r="H287" i="151"/>
  <c r="H104" i="138"/>
  <c r="E104" i="138" s="1"/>
  <c r="H268" i="151"/>
  <c r="H100" i="138"/>
  <c r="E100" i="138" s="1"/>
  <c r="H99" i="138"/>
  <c r="E99" i="138" s="1"/>
  <c r="H258" i="151"/>
  <c r="H94" i="138"/>
  <c r="H109" i="138" s="1"/>
  <c r="E109" i="138" s="1"/>
  <c r="E110" i="138" s="1"/>
  <c r="D118" i="138" s="1"/>
  <c r="H21" i="146"/>
  <c r="H404" i="151" s="1"/>
  <c r="H418" i="151"/>
  <c r="H24" i="146"/>
  <c r="H407" i="151" s="1"/>
  <c r="E410" i="151"/>
  <c r="I24" i="133"/>
  <c r="H173" i="151" s="1"/>
  <c r="G173" i="151"/>
  <c r="F27" i="133"/>
  <c r="E176" i="151" s="1"/>
  <c r="E35" i="133"/>
  <c r="I35" i="133" s="1"/>
  <c r="H180" i="151" s="1"/>
  <c r="H25" i="133"/>
  <c r="E45" i="133"/>
  <c r="I45" i="133" s="1"/>
  <c r="H186" i="151" s="1"/>
  <c r="E39" i="133"/>
  <c r="I39" i="133" s="1"/>
  <c r="H182" i="151" s="1"/>
  <c r="H650" i="151"/>
  <c r="H628" i="151"/>
  <c r="H594" i="151"/>
  <c r="H152" i="144"/>
  <c r="E152" i="144" s="1"/>
  <c r="H596" i="151"/>
  <c r="H153" i="144"/>
  <c r="E153" i="144" s="1"/>
  <c r="H587" i="151"/>
  <c r="H151" i="144"/>
  <c r="E151" i="144" s="1"/>
  <c r="H150" i="144"/>
  <c r="H433" i="151"/>
  <c r="H226" i="149"/>
  <c r="E226" i="149" s="1"/>
  <c r="H222" i="149"/>
  <c r="E222" i="149" s="1"/>
  <c r="H210" i="124"/>
  <c r="E339" i="151"/>
  <c r="H43" i="124"/>
  <c r="H300" i="151" s="1"/>
  <c r="H42" i="124"/>
  <c r="H299" i="151" s="1"/>
  <c r="E337" i="151"/>
  <c r="H155" i="124"/>
  <c r="H374" i="151" s="1"/>
  <c r="H183" i="124"/>
  <c r="H390" i="151" s="1"/>
  <c r="H166" i="124"/>
  <c r="H381" i="151" s="1"/>
  <c r="H154" i="124"/>
  <c r="H373" i="151" s="1"/>
  <c r="E398" i="151"/>
  <c r="E351" i="151"/>
  <c r="H119" i="124"/>
  <c r="H354" i="151" s="1"/>
  <c r="H45" i="124"/>
  <c r="H302" i="151" s="1"/>
  <c r="E312" i="151"/>
  <c r="H76" i="124"/>
  <c r="H325" i="151" s="1"/>
  <c r="R88" i="137"/>
  <c r="E94" i="151"/>
  <c r="E37" i="151"/>
  <c r="E45" i="122"/>
  <c r="I82" i="122"/>
  <c r="E70" i="122"/>
  <c r="M44" i="122"/>
  <c r="M43" i="122"/>
  <c r="M42" i="122"/>
  <c r="M69" i="122"/>
  <c r="E84" i="122"/>
  <c r="I148" i="122"/>
  <c r="I43" i="122"/>
  <c r="E85" i="122"/>
  <c r="I45" i="122"/>
  <c r="I42" i="122"/>
  <c r="J85" i="122"/>
  <c r="J99" i="122"/>
  <c r="I91" i="122"/>
  <c r="E86" i="122"/>
  <c r="J70" i="122"/>
  <c r="J91" i="122"/>
  <c r="I87" i="122"/>
  <c r="J84" i="122"/>
  <c r="L88" i="122"/>
  <c r="K84" i="122"/>
  <c r="J42" i="122"/>
  <c r="K85" i="122"/>
  <c r="K65" i="122"/>
  <c r="K43" i="122"/>
  <c r="K88" i="122"/>
  <c r="R190" i="122"/>
  <c r="H104" i="151"/>
  <c r="R206" i="122"/>
  <c r="E206" i="122" s="1"/>
  <c r="E103" i="151"/>
  <c r="H103" i="151"/>
  <c r="R203" i="122"/>
  <c r="E203" i="122" s="1"/>
  <c r="E95" i="151"/>
  <c r="Q113" i="122"/>
  <c r="R113" i="122" s="1"/>
  <c r="H69" i="151" s="1"/>
  <c r="E57" i="151"/>
  <c r="E56" i="151"/>
  <c r="E42" i="151"/>
  <c r="E41" i="151"/>
  <c r="O27" i="122"/>
  <c r="O56" i="122"/>
  <c r="E27" i="151" s="1"/>
  <c r="E65" i="122"/>
  <c r="E88" i="122"/>
  <c r="E44" i="122"/>
  <c r="G52" i="122"/>
  <c r="E43" i="122"/>
  <c r="O48" i="122"/>
  <c r="E22" i="151" s="1"/>
  <c r="R92" i="137"/>
  <c r="R96" i="137"/>
  <c r="H245" i="151"/>
  <c r="O11" i="137"/>
  <c r="O44" i="137" s="1"/>
  <c r="E212" i="151" s="1"/>
  <c r="O79" i="137"/>
  <c r="O41" i="137"/>
  <c r="H403" i="151"/>
  <c r="H401" i="151"/>
  <c r="H400" i="151"/>
  <c r="H398" i="151"/>
  <c r="H214" i="124"/>
  <c r="H229" i="124" s="1"/>
  <c r="E229" i="124" s="1"/>
  <c r="E230" i="124" s="1"/>
  <c r="D238" i="124" s="1"/>
  <c r="H192" i="124"/>
  <c r="H395" i="151" s="1"/>
  <c r="H188" i="124"/>
  <c r="H393" i="151" s="1"/>
  <c r="E369" i="151"/>
  <c r="E376" i="151"/>
  <c r="E370" i="151"/>
  <c r="H165" i="124"/>
  <c r="H380" i="151" s="1"/>
  <c r="E298" i="151"/>
  <c r="E338" i="151"/>
  <c r="E296" i="151"/>
  <c r="E343" i="151"/>
  <c r="H44" i="124"/>
  <c r="H301" i="151" s="1"/>
  <c r="E357" i="151"/>
  <c r="E367" i="151"/>
  <c r="E332" i="151"/>
  <c r="H303" i="151"/>
  <c r="H212" i="124"/>
  <c r="H49" i="124"/>
  <c r="E322" i="151"/>
  <c r="H58" i="124"/>
  <c r="H313" i="151" s="1"/>
  <c r="E307" i="151"/>
  <c r="H223" i="149"/>
  <c r="E223" i="149" s="1"/>
  <c r="H224" i="149"/>
  <c r="E224" i="149" s="1"/>
  <c r="H448" i="151"/>
  <c r="H561" i="151"/>
  <c r="H216" i="149"/>
  <c r="H231" i="149" s="1"/>
  <c r="E231" i="149" s="1"/>
  <c r="E232" i="149" s="1"/>
  <c r="D240" i="149" s="1"/>
  <c r="H438" i="151"/>
  <c r="H145" i="144"/>
  <c r="H160" i="144" s="1"/>
  <c r="E160" i="144" s="1"/>
  <c r="E161" i="144" s="1"/>
  <c r="D169" i="144" s="1"/>
  <c r="I76" i="123"/>
  <c r="G137" i="151"/>
  <c r="I28" i="123"/>
  <c r="H137" i="151" s="1"/>
  <c r="I30" i="123"/>
  <c r="H139" i="151" s="1"/>
  <c r="E139" i="151"/>
  <c r="E45" i="123"/>
  <c r="I45" i="123" s="1"/>
  <c r="H148" i="151" s="1"/>
  <c r="E50" i="123"/>
  <c r="I50" i="123" s="1"/>
  <c r="H151" i="151" s="1"/>
  <c r="F29" i="123"/>
  <c r="I29" i="123" s="1"/>
  <c r="G136" i="151"/>
  <c r="E92" i="123"/>
  <c r="E33" i="123"/>
  <c r="I33" i="123" s="1"/>
  <c r="F63" i="123"/>
  <c r="E29" i="123"/>
  <c r="E53" i="123"/>
  <c r="I53" i="123" s="1"/>
  <c r="H154" i="151" s="1"/>
  <c r="E23" i="123"/>
  <c r="I23" i="123" s="1"/>
  <c r="E24" i="123"/>
  <c r="E36" i="123"/>
  <c r="I36" i="123" s="1"/>
  <c r="E57" i="123"/>
  <c r="I57" i="123" s="1"/>
  <c r="H158" i="151" s="1"/>
  <c r="E52" i="123"/>
  <c r="I52" i="123" s="1"/>
  <c r="E34" i="123"/>
  <c r="I34" i="123" s="1"/>
  <c r="E22" i="123"/>
  <c r="E44" i="123"/>
  <c r="I44" i="123" s="1"/>
  <c r="H147" i="151" s="1"/>
  <c r="E48" i="123"/>
  <c r="I48" i="123" s="1"/>
  <c r="H149" i="151" s="1"/>
  <c r="E51" i="123"/>
  <c r="I51" i="123" s="1"/>
  <c r="H152" i="151" s="1"/>
  <c r="E43" i="123"/>
  <c r="I43" i="123" s="1"/>
  <c r="H146" i="151" s="1"/>
  <c r="E39" i="123"/>
  <c r="I39" i="123" s="1"/>
  <c r="F64" i="123"/>
  <c r="E40" i="123"/>
  <c r="I40" i="123" s="1"/>
  <c r="F65" i="123"/>
  <c r="E35" i="123"/>
  <c r="I35" i="123" s="1"/>
  <c r="H142" i="151" s="1"/>
  <c r="E54" i="123"/>
  <c r="I54" i="123" s="1"/>
  <c r="H155" i="151" s="1"/>
  <c r="E56" i="123"/>
  <c r="I56" i="123" s="1"/>
  <c r="H157" i="151" s="1"/>
  <c r="E31" i="133"/>
  <c r="I31" i="133" s="1"/>
  <c r="F28" i="133"/>
  <c r="E177" i="151" s="1"/>
  <c r="E46" i="133"/>
  <c r="I46" i="133" s="1"/>
  <c r="H187" i="151" s="1"/>
  <c r="E27" i="133"/>
  <c r="H190" i="151"/>
  <c r="I74" i="133"/>
  <c r="E44" i="133"/>
  <c r="I44" i="133" s="1"/>
  <c r="H185" i="151" s="1"/>
  <c r="E52" i="133"/>
  <c r="I52" i="133" s="1"/>
  <c r="H193" i="151" s="1"/>
  <c r="F61" i="133"/>
  <c r="G172" i="151"/>
  <c r="E36" i="133"/>
  <c r="I36" i="133" s="1"/>
  <c r="H181" i="151" s="1"/>
  <c r="E28" i="133"/>
  <c r="I28" i="133" s="1"/>
  <c r="H177" i="151" s="1"/>
  <c r="E41" i="133"/>
  <c r="I41" i="133" s="1"/>
  <c r="H184" i="151" s="1"/>
  <c r="F60" i="133"/>
  <c r="F59" i="133"/>
  <c r="E40" i="133"/>
  <c r="I40" i="133" s="1"/>
  <c r="H183" i="151" s="1"/>
  <c r="F26" i="133"/>
  <c r="E175" i="151" s="1"/>
  <c r="E53" i="133"/>
  <c r="I53" i="133" s="1"/>
  <c r="H194" i="151" s="1"/>
  <c r="E47" i="133"/>
  <c r="I47" i="133" s="1"/>
  <c r="H188" i="151" s="1"/>
  <c r="F58" i="133"/>
  <c r="G176" i="151"/>
  <c r="H172" i="151"/>
  <c r="E413" i="151"/>
  <c r="E414" i="151"/>
  <c r="E28" i="146"/>
  <c r="H28" i="146" s="1"/>
  <c r="H409" i="151" s="1"/>
  <c r="H417" i="151"/>
  <c r="H45" i="146"/>
  <c r="E56" i="146"/>
  <c r="E411" i="151"/>
  <c r="H30" i="146"/>
  <c r="H411" i="151" s="1"/>
  <c r="H27" i="146"/>
  <c r="H92" i="138"/>
  <c r="H90" i="138"/>
  <c r="F268" i="151"/>
  <c r="F279" i="151"/>
  <c r="F277" i="151"/>
  <c r="F269" i="151"/>
  <c r="F258" i="151"/>
  <c r="F253" i="151"/>
  <c r="F276" i="151"/>
  <c r="H30" i="138"/>
  <c r="F259" i="151"/>
  <c r="H51" i="138"/>
  <c r="H264" i="151" s="1"/>
  <c r="F267" i="151"/>
  <c r="H40" i="138"/>
  <c r="H257" i="151" s="1"/>
  <c r="H679" i="151"/>
  <c r="F260" i="151"/>
  <c r="E225" i="149"/>
  <c r="O41" i="122"/>
  <c r="E17" i="151" s="1"/>
  <c r="O51" i="122"/>
  <c r="E25" i="151" s="1"/>
  <c r="O64" i="122"/>
  <c r="E33" i="151" s="1"/>
  <c r="O66" i="122"/>
  <c r="Q66" i="122" s="1"/>
  <c r="O67" i="122"/>
  <c r="E36" i="151" s="1"/>
  <c r="O38" i="122"/>
  <c r="E14" i="151" s="1"/>
  <c r="O149" i="122"/>
  <c r="G82" i="122"/>
  <c r="R77" i="122"/>
  <c r="H44" i="151" s="1"/>
  <c r="E61" i="122"/>
  <c r="O50" i="122"/>
  <c r="M70" i="122"/>
  <c r="G80" i="122"/>
  <c r="G86" i="122"/>
  <c r="R185" i="122"/>
  <c r="H131" i="151" s="1"/>
  <c r="O19" i="122"/>
  <c r="E99" i="122"/>
  <c r="E119" i="151"/>
  <c r="R179" i="122"/>
  <c r="H125" i="151" s="1"/>
  <c r="G39" i="122"/>
  <c r="G81" i="122"/>
  <c r="G44" i="122"/>
  <c r="G43" i="122"/>
  <c r="G148" i="122"/>
  <c r="O40" i="122"/>
  <c r="E16" i="151" s="1"/>
  <c r="Q116" i="122"/>
  <c r="G72" i="151" s="1"/>
  <c r="N148" i="122"/>
  <c r="G88" i="122"/>
  <c r="G87" i="122"/>
  <c r="Q120" i="122"/>
  <c r="G91" i="122"/>
  <c r="N88" i="122"/>
  <c r="G149" i="122"/>
  <c r="G84" i="122"/>
  <c r="F39" i="122"/>
  <c r="G150" i="122"/>
  <c r="G83" i="122"/>
  <c r="G42" i="122"/>
  <c r="F70" i="122"/>
  <c r="M65" i="122"/>
  <c r="M86" i="122"/>
  <c r="L86" i="122"/>
  <c r="R119" i="122"/>
  <c r="H73" i="151" s="1"/>
  <c r="O57" i="122"/>
  <c r="R57" i="122" s="1"/>
  <c r="H28" i="151" s="1"/>
  <c r="G85" i="122"/>
  <c r="L52" i="122"/>
  <c r="N65" i="122"/>
  <c r="J65" i="122"/>
  <c r="G45" i="122"/>
  <c r="M85" i="122"/>
  <c r="Q114" i="122"/>
  <c r="R111" i="122"/>
  <c r="H67" i="151" s="1"/>
  <c r="E105" i="151"/>
  <c r="G65" i="122"/>
  <c r="O58" i="122"/>
  <c r="E29" i="151" s="1"/>
  <c r="E91" i="122"/>
  <c r="R76" i="122"/>
  <c r="H43" i="151" s="1"/>
  <c r="Q115" i="122"/>
  <c r="G71" i="151" s="1"/>
  <c r="K69" i="122"/>
  <c r="F82" i="122"/>
  <c r="J44" i="122"/>
  <c r="G99" i="122"/>
  <c r="M84" i="122"/>
  <c r="R98" i="122"/>
  <c r="H59" i="151" s="1"/>
  <c r="E61" i="151"/>
  <c r="Q123" i="122"/>
  <c r="G77" i="151" s="1"/>
  <c r="R160" i="122"/>
  <c r="G40" i="151"/>
  <c r="R73" i="122"/>
  <c r="H40" i="151" s="1"/>
  <c r="O49" i="122"/>
  <c r="G75" i="151"/>
  <c r="R121" i="122"/>
  <c r="H75" i="151" s="1"/>
  <c r="R112" i="122"/>
  <c r="H68" i="151" s="1"/>
  <c r="G68" i="151"/>
  <c r="G62" i="151"/>
  <c r="R104" i="122"/>
  <c r="H62" i="151" s="1"/>
  <c r="H43" i="122"/>
  <c r="L91" i="122"/>
  <c r="L148" i="122"/>
  <c r="F65" i="122"/>
  <c r="L82" i="122"/>
  <c r="N44" i="122"/>
  <c r="L85" i="122"/>
  <c r="L84" i="122"/>
  <c r="J150" i="122"/>
  <c r="E150" i="122"/>
  <c r="F52" i="122"/>
  <c r="K39" i="122"/>
  <c r="L39" i="122"/>
  <c r="N83" i="122"/>
  <c r="J52" i="122"/>
  <c r="E87" i="122"/>
  <c r="J45" i="122"/>
  <c r="H91" i="122"/>
  <c r="J87" i="122"/>
  <c r="K70" i="122"/>
  <c r="K82" i="122"/>
  <c r="N150" i="122"/>
  <c r="M81" i="122"/>
  <c r="H86" i="122"/>
  <c r="N85" i="122"/>
  <c r="J86" i="122"/>
  <c r="H70" i="122"/>
  <c r="O150" i="122"/>
  <c r="M150" i="122"/>
  <c r="F43" i="122"/>
  <c r="M88" i="122"/>
  <c r="H88" i="122"/>
  <c r="N86" i="122"/>
  <c r="H39" i="122"/>
  <c r="E149" i="122"/>
  <c r="K91" i="122"/>
  <c r="L150" i="122"/>
  <c r="H148" i="122"/>
  <c r="F83" i="122"/>
  <c r="M83" i="122"/>
  <c r="J69" i="122"/>
  <c r="J83" i="122"/>
  <c r="H99" i="122"/>
  <c r="N42" i="122"/>
  <c r="H87" i="122"/>
  <c r="N43" i="122"/>
  <c r="F84" i="122"/>
  <c r="Q122" i="122"/>
  <c r="Q124" i="122"/>
  <c r="G78" i="151" s="1"/>
  <c r="R174" i="122"/>
  <c r="H120" i="151" s="1"/>
  <c r="F44" i="122"/>
  <c r="L70" i="122"/>
  <c r="M39" i="122"/>
  <c r="N91" i="122"/>
  <c r="K42" i="122"/>
  <c r="L43" i="122"/>
  <c r="I65" i="122"/>
  <c r="K81" i="122"/>
  <c r="I99" i="122"/>
  <c r="H82" i="122"/>
  <c r="F148" i="122"/>
  <c r="E83" i="122"/>
  <c r="H150" i="122"/>
  <c r="J88" i="122"/>
  <c r="I88" i="122"/>
  <c r="F81" i="122"/>
  <c r="L149" i="122"/>
  <c r="H44" i="122"/>
  <c r="N149" i="122"/>
  <c r="I84" i="122"/>
  <c r="F85" i="122"/>
  <c r="R165" i="122"/>
  <c r="H111" i="151" s="1"/>
  <c r="G67" i="151"/>
  <c r="H149" i="122"/>
  <c r="H45" i="122"/>
  <c r="H81" i="122"/>
  <c r="L44" i="122"/>
  <c r="H65" i="122"/>
  <c r="M52" i="122"/>
  <c r="N84" i="122"/>
  <c r="M149" i="122"/>
  <c r="N45" i="122"/>
  <c r="K44" i="122"/>
  <c r="L45" i="122"/>
  <c r="E52" i="122"/>
  <c r="F149" i="122"/>
  <c r="H83" i="122"/>
  <c r="E80" i="122"/>
  <c r="J149" i="122"/>
  <c r="J81" i="122"/>
  <c r="K149" i="122"/>
  <c r="L87" i="122"/>
  <c r="K87" i="122"/>
  <c r="I83" i="122"/>
  <c r="N81" i="122"/>
  <c r="H52" i="122"/>
  <c r="N80" i="122"/>
  <c r="I86" i="122"/>
  <c r="F86" i="122"/>
  <c r="K61" i="122"/>
  <c r="G73" i="151"/>
  <c r="O11" i="122"/>
  <c r="N87" i="122"/>
  <c r="H84" i="122"/>
  <c r="L42" i="122"/>
  <c r="E40" i="151"/>
  <c r="F87" i="122"/>
  <c r="K45" i="122"/>
  <c r="L81" i="122"/>
  <c r="L69" i="122"/>
  <c r="R107" i="122"/>
  <c r="H65" i="151" s="1"/>
  <c r="M148" i="122"/>
  <c r="N39" i="122"/>
  <c r="F91" i="122"/>
  <c r="K99" i="122"/>
  <c r="L99" i="122"/>
  <c r="E148" i="122"/>
  <c r="F42" i="122"/>
  <c r="J82" i="122"/>
  <c r="I39" i="122"/>
  <c r="L80" i="122"/>
  <c r="I150" i="122"/>
  <c r="I81" i="122"/>
  <c r="L83" i="122"/>
  <c r="K83" i="122"/>
  <c r="E69" i="122"/>
  <c r="N69" i="122"/>
  <c r="M99" i="122"/>
  <c r="H42" i="122"/>
  <c r="M91" i="122"/>
  <c r="I85" i="122"/>
  <c r="F88" i="122"/>
  <c r="H80" i="122"/>
  <c r="K52" i="122"/>
  <c r="M87" i="122"/>
  <c r="F69" i="122"/>
  <c r="N52" i="122"/>
  <c r="H85" i="122"/>
  <c r="M45" i="122"/>
  <c r="F150" i="122"/>
  <c r="K148" i="122"/>
  <c r="E42" i="122"/>
  <c r="F45" i="122"/>
  <c r="J39" i="122"/>
  <c r="N70" i="122"/>
  <c r="K80" i="122"/>
  <c r="E82" i="122"/>
  <c r="I52" i="122"/>
  <c r="I62" i="123" l="1"/>
  <c r="O51" i="137"/>
  <c r="E217" i="151" s="1"/>
  <c r="O46" i="137"/>
  <c r="R47" i="137" s="1"/>
  <c r="H215" i="151" s="1"/>
  <c r="O59" i="122"/>
  <c r="R59" i="122" s="1"/>
  <c r="H30" i="151" s="1"/>
  <c r="R41" i="122"/>
  <c r="H17" i="151" s="1"/>
  <c r="R105" i="122"/>
  <c r="H63" i="151" s="1"/>
  <c r="Q58" i="122"/>
  <c r="G64" i="151"/>
  <c r="G66" i="151"/>
  <c r="E28" i="151"/>
  <c r="O61" i="122"/>
  <c r="E32" i="151" s="1"/>
  <c r="O68" i="137"/>
  <c r="R68" i="137" s="1"/>
  <c r="H226" i="151" s="1"/>
  <c r="O78" i="137"/>
  <c r="E234" i="151" s="1"/>
  <c r="O59" i="137"/>
  <c r="O69" i="137"/>
  <c r="O73" i="137"/>
  <c r="R73" i="137" s="1"/>
  <c r="O82" i="137"/>
  <c r="R82" i="137" s="1"/>
  <c r="I27" i="133"/>
  <c r="I86" i="133" s="1"/>
  <c r="H59" i="146"/>
  <c r="E59" i="146" s="1"/>
  <c r="E62" i="146" s="1"/>
  <c r="O80" i="137"/>
  <c r="E236" i="151" s="1"/>
  <c r="O40" i="137"/>
  <c r="R40" i="137" s="1"/>
  <c r="H210" i="151" s="1"/>
  <c r="R112" i="137"/>
  <c r="E112" i="137" s="1"/>
  <c r="H243" i="151"/>
  <c r="E31" i="151"/>
  <c r="G69" i="151"/>
  <c r="H695" i="151"/>
  <c r="F695" i="151" s="1"/>
  <c r="H306" i="151"/>
  <c r="H208" i="124"/>
  <c r="H251" i="151"/>
  <c r="H101" i="138"/>
  <c r="E101" i="138" s="1"/>
  <c r="H102" i="138"/>
  <c r="E102" i="138" s="1"/>
  <c r="I25" i="133"/>
  <c r="H174" i="151" s="1"/>
  <c r="G174" i="151"/>
  <c r="I84" i="133"/>
  <c r="E84" i="133" s="1"/>
  <c r="H138" i="151"/>
  <c r="I90" i="123"/>
  <c r="E90" i="123" s="1"/>
  <c r="H158" i="144"/>
  <c r="H156" i="144"/>
  <c r="H137" i="144" s="1"/>
  <c r="E150" i="144"/>
  <c r="E156" i="144" s="1"/>
  <c r="E165" i="144" s="1"/>
  <c r="D166" i="144" s="1"/>
  <c r="H224" i="124"/>
  <c r="R111" i="137"/>
  <c r="E111" i="137" s="1"/>
  <c r="H242" i="151"/>
  <c r="H229" i="151"/>
  <c r="O47" i="137"/>
  <c r="E215" i="151" s="1"/>
  <c r="O50" i="137"/>
  <c r="E216" i="151" s="1"/>
  <c r="O76" i="137"/>
  <c r="R76" i="137" s="1"/>
  <c r="H232" i="151" s="1"/>
  <c r="O74" i="137"/>
  <c r="R74" i="137" s="1"/>
  <c r="H230" i="151" s="1"/>
  <c r="O84" i="137"/>
  <c r="E240" i="151" s="1"/>
  <c r="O70" i="137"/>
  <c r="R70" i="137" s="1"/>
  <c r="H228" i="151" s="1"/>
  <c r="R46" i="137"/>
  <c r="H214" i="151" s="1"/>
  <c r="O45" i="137"/>
  <c r="E213" i="151" s="1"/>
  <c r="O38" i="137"/>
  <c r="R38" i="137" s="1"/>
  <c r="O83" i="137"/>
  <c r="E239" i="151" s="1"/>
  <c r="O58" i="137"/>
  <c r="R58" i="137" s="1"/>
  <c r="H220" i="151" s="1"/>
  <c r="O64" i="137"/>
  <c r="R64" i="137" s="1"/>
  <c r="H224" i="151" s="1"/>
  <c r="O54" i="137"/>
  <c r="E218" i="151" s="1"/>
  <c r="O81" i="137"/>
  <c r="E237" i="151" s="1"/>
  <c r="O55" i="137"/>
  <c r="E219" i="151" s="1"/>
  <c r="O39" i="137"/>
  <c r="E209" i="151" s="1"/>
  <c r="O63" i="137"/>
  <c r="R63" i="137" s="1"/>
  <c r="H223" i="151" s="1"/>
  <c r="O65" i="137"/>
  <c r="E225" i="151" s="1"/>
  <c r="Q56" i="122"/>
  <c r="R56" i="122" s="1"/>
  <c r="H27" i="151" s="1"/>
  <c r="G31" i="151"/>
  <c r="R48" i="122"/>
  <c r="H22" i="151" s="1"/>
  <c r="R64" i="122"/>
  <c r="Q40" i="122"/>
  <c r="R40" i="122" s="1"/>
  <c r="H16" i="151" s="1"/>
  <c r="H106" i="151"/>
  <c r="R192" i="122"/>
  <c r="R123" i="122"/>
  <c r="H77" i="151" s="1"/>
  <c r="R116" i="122"/>
  <c r="H72" i="151" s="1"/>
  <c r="R115" i="122"/>
  <c r="H71" i="151" s="1"/>
  <c r="E30" i="151"/>
  <c r="R38" i="122"/>
  <c r="E35" i="151"/>
  <c r="O70" i="122"/>
  <c r="R70" i="122" s="1"/>
  <c r="H39" i="151" s="1"/>
  <c r="Q67" i="122"/>
  <c r="R67" i="122" s="1"/>
  <c r="H36" i="151" s="1"/>
  <c r="O91" i="122"/>
  <c r="E54" i="151" s="1"/>
  <c r="O80" i="122"/>
  <c r="R80" i="122" s="1"/>
  <c r="H45" i="151" s="1"/>
  <c r="H246" i="151"/>
  <c r="H683" i="151" s="1"/>
  <c r="R100" i="137"/>
  <c r="E214" i="151"/>
  <c r="E235" i="151"/>
  <c r="R79" i="137"/>
  <c r="H235" i="151" s="1"/>
  <c r="E211" i="151"/>
  <c r="R41" i="137"/>
  <c r="H211" i="151" s="1"/>
  <c r="E227" i="151"/>
  <c r="R69" i="137"/>
  <c r="H227" i="151" s="1"/>
  <c r="E238" i="151"/>
  <c r="E221" i="151"/>
  <c r="R59" i="137"/>
  <c r="H221" i="151" s="1"/>
  <c r="H227" i="149"/>
  <c r="H208" i="149" s="1"/>
  <c r="E227" i="149"/>
  <c r="E236" i="149" s="1"/>
  <c r="D237" i="149" s="1"/>
  <c r="D241" i="149" s="1"/>
  <c r="H229" i="149"/>
  <c r="E138" i="151"/>
  <c r="I64" i="123"/>
  <c r="H165" i="151" s="1"/>
  <c r="E165" i="151"/>
  <c r="H134" i="151"/>
  <c r="F23" i="123"/>
  <c r="E134" i="151" s="1"/>
  <c r="F39" i="123"/>
  <c r="E144" i="151" s="1"/>
  <c r="H144" i="151"/>
  <c r="E164" i="151"/>
  <c r="I63" i="123"/>
  <c r="H164" i="151" s="1"/>
  <c r="H140" i="151"/>
  <c r="F33" i="123"/>
  <c r="E140" i="151" s="1"/>
  <c r="I65" i="123"/>
  <c r="H166" i="151" s="1"/>
  <c r="E166" i="151"/>
  <c r="F36" i="123"/>
  <c r="E143" i="151" s="1"/>
  <c r="H143" i="151"/>
  <c r="H145" i="151"/>
  <c r="F40" i="123"/>
  <c r="E145" i="151" s="1"/>
  <c r="F24" i="123"/>
  <c r="E135" i="151" s="1"/>
  <c r="I24" i="123"/>
  <c r="F22" i="123"/>
  <c r="E133" i="151" s="1"/>
  <c r="I22" i="123"/>
  <c r="H163" i="151"/>
  <c r="H141" i="151"/>
  <c r="F34" i="123"/>
  <c r="E141" i="151" s="1"/>
  <c r="H153" i="151"/>
  <c r="I78" i="123"/>
  <c r="I83" i="133"/>
  <c r="E83" i="133" s="1"/>
  <c r="F31" i="133"/>
  <c r="E178" i="151" s="1"/>
  <c r="H178" i="151"/>
  <c r="E202" i="151"/>
  <c r="I61" i="133"/>
  <c r="H202" i="151" s="1"/>
  <c r="E200" i="151"/>
  <c r="I59" i="133"/>
  <c r="H200" i="151" s="1"/>
  <c r="E199" i="151"/>
  <c r="I58" i="133"/>
  <c r="E201" i="151"/>
  <c r="I60" i="133"/>
  <c r="H201" i="151" s="1"/>
  <c r="E409" i="151"/>
  <c r="H51" i="146"/>
  <c r="H66" i="146" s="1"/>
  <c r="E66" i="146" s="1"/>
  <c r="E67" i="146" s="1"/>
  <c r="D75" i="146" s="1"/>
  <c r="H408" i="151"/>
  <c r="O43" i="122"/>
  <c r="E19" i="151" s="1"/>
  <c r="R51" i="122"/>
  <c r="H25" i="151" s="1"/>
  <c r="O81" i="122"/>
  <c r="E46" i="151" s="1"/>
  <c r="R114" i="122"/>
  <c r="H70" i="151" s="1"/>
  <c r="G70" i="151"/>
  <c r="O42" i="122"/>
  <c r="R42" i="122" s="1"/>
  <c r="O45" i="122"/>
  <c r="R45" i="122" s="1"/>
  <c r="H21" i="151" s="1"/>
  <c r="O85" i="122"/>
  <c r="E50" i="151" s="1"/>
  <c r="G74" i="151"/>
  <c r="R120" i="122"/>
  <c r="H74" i="151" s="1"/>
  <c r="E24" i="151"/>
  <c r="R50" i="122"/>
  <c r="H24" i="151" s="1"/>
  <c r="R149" i="122"/>
  <c r="H97" i="151" s="1"/>
  <c r="E97" i="151"/>
  <c r="O84" i="122"/>
  <c r="E49" i="151" s="1"/>
  <c r="O65" i="122"/>
  <c r="Q65" i="122" s="1"/>
  <c r="O39" i="122"/>
  <c r="R39" i="122" s="1"/>
  <c r="H15" i="151" s="1"/>
  <c r="O86" i="122"/>
  <c r="E51" i="151" s="1"/>
  <c r="R86" i="122"/>
  <c r="H51" i="151" s="1"/>
  <c r="O87" i="122"/>
  <c r="O148" i="122"/>
  <c r="R122" i="122"/>
  <c r="H76" i="151" s="1"/>
  <c r="G76" i="151"/>
  <c r="G29" i="151"/>
  <c r="R58" i="122"/>
  <c r="H29" i="151" s="1"/>
  <c r="O69" i="122"/>
  <c r="O92" i="122"/>
  <c r="N99" i="122"/>
  <c r="O99" i="122" s="1"/>
  <c r="O144" i="122"/>
  <c r="O82" i="122"/>
  <c r="E45" i="151"/>
  <c r="R124" i="122"/>
  <c r="H78" i="151" s="1"/>
  <c r="O88" i="122"/>
  <c r="O52" i="122"/>
  <c r="O83" i="122"/>
  <c r="O44" i="122"/>
  <c r="R150" i="122"/>
  <c r="H98" i="151" s="1"/>
  <c r="E98" i="151"/>
  <c r="R49" i="122"/>
  <c r="H23" i="151" s="1"/>
  <c r="E23" i="151"/>
  <c r="R66" i="122"/>
  <c r="H35" i="151" s="1"/>
  <c r="G35" i="151"/>
  <c r="H64" i="146" l="1"/>
  <c r="H62" i="146"/>
  <c r="H43" i="146" s="1"/>
  <c r="H176" i="151"/>
  <c r="R80" i="137"/>
  <c r="H236" i="151" s="1"/>
  <c r="R78" i="137"/>
  <c r="R61" i="122"/>
  <c r="H32" i="151" s="1"/>
  <c r="E39" i="151"/>
  <c r="E226" i="151"/>
  <c r="E229" i="151"/>
  <c r="R54" i="137"/>
  <c r="H218" i="151" s="1"/>
  <c r="E210" i="151"/>
  <c r="E224" i="151"/>
  <c r="R50" i="137"/>
  <c r="H216" i="151" s="1"/>
  <c r="R45" i="137"/>
  <c r="H213" i="151" s="1"/>
  <c r="R81" i="137"/>
  <c r="H237" i="151" s="1"/>
  <c r="G16" i="151"/>
  <c r="R43" i="122"/>
  <c r="H19" i="151" s="1"/>
  <c r="E105" i="138"/>
  <c r="E114" i="138" s="1"/>
  <c r="D115" i="138" s="1"/>
  <c r="D119" i="138" s="1"/>
  <c r="H105" i="138"/>
  <c r="H107" i="138"/>
  <c r="H135" i="151"/>
  <c r="I88" i="123"/>
  <c r="E88" i="123" s="1"/>
  <c r="H133" i="151"/>
  <c r="I87" i="123"/>
  <c r="I158" i="144"/>
  <c r="I229" i="149"/>
  <c r="E224" i="124"/>
  <c r="E225" i="124" s="1"/>
  <c r="E234" i="124" s="1"/>
  <c r="D235" i="124" s="1"/>
  <c r="D239" i="124" s="1"/>
  <c r="E240" i="124" s="1"/>
  <c r="E247" i="124" s="1"/>
  <c r="H225" i="124"/>
  <c r="H227" i="124"/>
  <c r="R55" i="137"/>
  <c r="H219" i="151" s="1"/>
  <c r="E232" i="151"/>
  <c r="E223" i="151"/>
  <c r="E230" i="151"/>
  <c r="R65" i="137"/>
  <c r="H225" i="151" s="1"/>
  <c r="E220" i="151"/>
  <c r="H208" i="151"/>
  <c r="R83" i="137"/>
  <c r="H239" i="151" s="1"/>
  <c r="E208" i="151"/>
  <c r="R39" i="137"/>
  <c r="H209" i="151" s="1"/>
  <c r="E228" i="151"/>
  <c r="R84" i="137"/>
  <c r="H240" i="151" s="1"/>
  <c r="R44" i="137"/>
  <c r="R51" i="137"/>
  <c r="H217" i="151" s="1"/>
  <c r="R108" i="137"/>
  <c r="E108" i="137" s="1"/>
  <c r="G27" i="151"/>
  <c r="G36" i="151"/>
  <c r="H14" i="151"/>
  <c r="H690" i="151" s="1"/>
  <c r="F690" i="151" s="1"/>
  <c r="R201" i="122"/>
  <c r="H18" i="151"/>
  <c r="R81" i="122"/>
  <c r="H46" i="151" s="1"/>
  <c r="R91" i="122"/>
  <c r="H54" i="151" s="1"/>
  <c r="H33" i="151"/>
  <c r="E34" i="151"/>
  <c r="E18" i="151"/>
  <c r="H234" i="151"/>
  <c r="H238" i="151"/>
  <c r="E242" i="149"/>
  <c r="E244" i="149" s="1"/>
  <c r="D170" i="144"/>
  <c r="E171" i="144" s="1"/>
  <c r="E173" i="144" s="1"/>
  <c r="I82" i="123"/>
  <c r="I97" i="123" s="1"/>
  <c r="E97" i="123" s="1"/>
  <c r="E98" i="123" s="1"/>
  <c r="H199" i="151"/>
  <c r="I78" i="133"/>
  <c r="I93" i="133" s="1"/>
  <c r="E93" i="133" s="1"/>
  <c r="E94" i="133" s="1"/>
  <c r="D102" i="133" s="1"/>
  <c r="E86" i="133"/>
  <c r="E89" i="133" s="1"/>
  <c r="I89" i="133"/>
  <c r="I91" i="133"/>
  <c r="E71" i="146"/>
  <c r="E15" i="151"/>
  <c r="R84" i="122"/>
  <c r="H49" i="151" s="1"/>
  <c r="R85" i="122"/>
  <c r="H50" i="151" s="1"/>
  <c r="E21" i="151"/>
  <c r="R99" i="122"/>
  <c r="E60" i="151"/>
  <c r="E92" i="151"/>
  <c r="R144" i="122"/>
  <c r="H92" i="151" s="1"/>
  <c r="R148" i="122"/>
  <c r="H96" i="151" s="1"/>
  <c r="E96" i="151"/>
  <c r="R44" i="122"/>
  <c r="H20" i="151" s="1"/>
  <c r="E20" i="151"/>
  <c r="E55" i="151"/>
  <c r="R92" i="122"/>
  <c r="E48" i="151"/>
  <c r="R83" i="122"/>
  <c r="H48" i="151" s="1"/>
  <c r="R52" i="122"/>
  <c r="H26" i="151" s="1"/>
  <c r="E26" i="151"/>
  <c r="Q69" i="122"/>
  <c r="E38" i="151"/>
  <c r="E53" i="151"/>
  <c r="R88" i="122"/>
  <c r="H53" i="151" s="1"/>
  <c r="R87" i="122"/>
  <c r="H52" i="151" s="1"/>
  <c r="E52" i="151"/>
  <c r="R65" i="122"/>
  <c r="H34" i="151" s="1"/>
  <c r="G34" i="151"/>
  <c r="R82" i="122"/>
  <c r="H47" i="151" s="1"/>
  <c r="E47" i="151"/>
  <c r="I64" i="146" l="1"/>
  <c r="R102" i="137"/>
  <c r="R117" i="137" s="1"/>
  <c r="E117" i="137" s="1"/>
  <c r="E118" i="137" s="1"/>
  <c r="E120" i="138"/>
  <c r="E128" i="138" s="1"/>
  <c r="R202" i="122"/>
  <c r="E202" i="122" s="1"/>
  <c r="I107" i="138"/>
  <c r="H86" i="138"/>
  <c r="E98" i="133"/>
  <c r="D99" i="133" s="1"/>
  <c r="D103" i="133" s="1"/>
  <c r="E104" i="133" s="1"/>
  <c r="E111" i="133" s="1"/>
  <c r="E87" i="123"/>
  <c r="E93" i="123" s="1"/>
  <c r="E102" i="123" s="1"/>
  <c r="I93" i="123"/>
  <c r="I95" i="123"/>
  <c r="E242" i="124"/>
  <c r="I227" i="124"/>
  <c r="H206" i="124"/>
  <c r="R98" i="137"/>
  <c r="R107" i="137"/>
  <c r="H212" i="151"/>
  <c r="H692" i="151" s="1"/>
  <c r="F692" i="151" s="1"/>
  <c r="R109" i="137"/>
  <c r="E109" i="137" s="1"/>
  <c r="R110" i="137"/>
  <c r="E110" i="137" s="1"/>
  <c r="H681" i="151"/>
  <c r="H691" i="151"/>
  <c r="F691" i="151" s="1"/>
  <c r="H60" i="151"/>
  <c r="H694" i="151" s="1"/>
  <c r="F694" i="151" s="1"/>
  <c r="R205" i="122"/>
  <c r="E205" i="122" s="1"/>
  <c r="E201" i="122"/>
  <c r="H55" i="151"/>
  <c r="H685" i="151" s="1"/>
  <c r="H700" i="151" s="1"/>
  <c r="F700" i="151" s="1"/>
  <c r="F701" i="151" s="1"/>
  <c r="E709" i="151" s="1"/>
  <c r="R196" i="122"/>
  <c r="R211" i="122" s="1"/>
  <c r="E211" i="122" s="1"/>
  <c r="E212" i="122" s="1"/>
  <c r="D126" i="137"/>
  <c r="E249" i="149"/>
  <c r="E178" i="144"/>
  <c r="D106" i="123"/>
  <c r="I70" i="133"/>
  <c r="J91" i="133"/>
  <c r="D72" i="146"/>
  <c r="D76" i="146" s="1"/>
  <c r="E77" i="146" s="1"/>
  <c r="G38" i="151"/>
  <c r="R69" i="122"/>
  <c r="E122" i="138"/>
  <c r="E106" i="133" l="1"/>
  <c r="I74" i="123"/>
  <c r="J95" i="123"/>
  <c r="R113" i="137"/>
  <c r="R115" i="137"/>
  <c r="E107" i="137"/>
  <c r="E113" i="137" s="1"/>
  <c r="E122" i="137" s="1"/>
  <c r="D123" i="137" s="1"/>
  <c r="D127" i="137" s="1"/>
  <c r="H38" i="151"/>
  <c r="H693" i="151" s="1"/>
  <c r="F693" i="151" s="1"/>
  <c r="F696" i="151" s="1"/>
  <c r="F705" i="151" s="1"/>
  <c r="E706" i="151" s="1"/>
  <c r="E710" i="151" s="1"/>
  <c r="F711" i="151" s="1"/>
  <c r="F713" i="151" s="1"/>
  <c r="F719" i="151" s="1"/>
  <c r="R204" i="122"/>
  <c r="D220" i="122"/>
  <c r="D103" i="123"/>
  <c r="D107" i="123" s="1"/>
  <c r="E108" i="123" s="1"/>
  <c r="E84" i="146"/>
  <c r="E79" i="146"/>
  <c r="R94" i="137" l="1"/>
  <c r="S115" i="137"/>
  <c r="H698" i="151"/>
  <c r="H696" i="151"/>
  <c r="H677" i="151" s="1"/>
  <c r="E204" i="122"/>
  <c r="E207" i="122" s="1"/>
  <c r="E216" i="122" s="1"/>
  <c r="D217" i="122" s="1"/>
  <c r="R207" i="122"/>
  <c r="R209" i="122"/>
  <c r="E128" i="137"/>
  <c r="E135" i="137" s="1"/>
  <c r="E115" i="123"/>
  <c r="E110" i="123"/>
  <c r="D221" i="122" l="1"/>
  <c r="E222" i="122" s="1"/>
  <c r="I698" i="151"/>
  <c r="S209" i="122"/>
  <c r="R188" i="122"/>
  <c r="E130" i="137"/>
  <c r="E224" i="122" l="1"/>
  <c r="E229" i="1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20" authorId="0" shapeId="0" xr:uid="{446B2411-D64F-446F-99D1-11E3BB708204}">
      <text>
        <r>
          <rPr>
            <sz val="9"/>
            <color indexed="81"/>
            <rFont val="Segoe UI"/>
            <family val="2"/>
          </rPr>
          <t>Relevant für die Bestellung Kanzlei (Schulsekretariat)</t>
        </r>
        <r>
          <rPr>
            <sz val="9"/>
            <color indexed="81"/>
            <rFont val="Segoe UI"/>
            <charset val="1"/>
          </rPr>
          <t xml:space="preserve">
</t>
        </r>
      </text>
    </comment>
    <comment ref="C21" authorId="0" shapeId="0" xr:uid="{F8349912-981E-4A8F-8F34-42263CCDEEDA}">
      <text>
        <r>
          <rPr>
            <sz val="9"/>
            <color indexed="81"/>
            <rFont val="Segoe UI"/>
            <family val="2"/>
          </rPr>
          <t xml:space="preserve">Relevant für die Bestellung Kanzlei (Schulsekretariat)
</t>
        </r>
      </text>
    </comment>
    <comment ref="S49" authorId="0" shapeId="0" xr:uid="{4F286BC0-FBBA-4CCE-A91C-7266E5D47602}">
      <text>
        <r>
          <rPr>
            <sz val="9"/>
            <color indexed="81"/>
            <rFont val="Segoe UI"/>
            <family val="2"/>
          </rPr>
          <t>In dieser Position (E49) müssen die WC's der Position E50 abgezogen werden</t>
        </r>
      </text>
    </comment>
    <comment ref="S50" authorId="0" shapeId="0" xr:uid="{3F9950BC-91F3-4D24-A43E-C8AB9DB60E6E}">
      <text>
        <r>
          <rPr>
            <sz val="9"/>
            <color indexed="81"/>
            <rFont val="Segoe UI"/>
            <family val="2"/>
          </rPr>
          <t>In dieser Position (E49) müssen die WC's der Position E50 abgezogen werden</t>
        </r>
      </text>
    </comment>
    <comment ref="O148" authorId="0" shapeId="0" xr:uid="{79ACDF9A-C657-446B-ABEE-034A3AB57ADE}">
      <text>
        <r>
          <rPr>
            <sz val="9"/>
            <color indexed="81"/>
            <rFont val="Segoe UI"/>
            <family val="2"/>
          </rPr>
          <t xml:space="preserve">Es werden lediglich ¼ des AdA Bestandes berücksichtigt
</t>
        </r>
      </text>
    </comment>
    <comment ref="B217" authorId="0" shapeId="0" xr:uid="{E025BCC7-185F-4704-92AB-EBC69584EF0C}">
      <text>
        <r>
          <rPr>
            <sz val="9"/>
            <color indexed="81"/>
            <rFont val="Segoe UI"/>
            <family val="2"/>
          </rPr>
          <t>5% =&gt; tiefe Personenbelegung
10% =&gt; hohe Personenbelegung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O75" authorId="0" shapeId="0" xr:uid="{A2D48CA0-0A56-4AEF-8FE7-BD9B0D59472D}">
      <text>
        <r>
          <rPr>
            <b/>
            <sz val="9"/>
            <color indexed="81"/>
            <rFont val="Segoe UI"/>
            <family val="2"/>
          </rPr>
          <t>Schneider Thomas (25.07.2024):</t>
        </r>
        <r>
          <rPr>
            <sz val="9"/>
            <color indexed="81"/>
            <rFont val="Segoe UI"/>
            <family val="2"/>
          </rPr>
          <t xml:space="preserve">
Die ar Immo stellt hier die Frage, ob in allen Vpl Zen Lehrlinge ausgebildet werden. Falls JA, ist eine automatisierte Bestellung in Ordnung. Falls NEIN, sollte hier eine manuelle Bestellung dieser Flächen möglich sein. Ich unterstütze diese Aussage ar Immo und bitte diesen Punkt mit Jean-Michel Martin (C Vpf d A) zu besprechen. </t>
        </r>
      </text>
    </comment>
    <comment ref="B123" authorId="0" shapeId="0" xr:uid="{71376785-7172-45D0-AB6B-D425CA7802CC}">
      <text>
        <r>
          <rPr>
            <sz val="9"/>
            <color indexed="81"/>
            <rFont val="Segoe UI"/>
            <family val="2"/>
          </rPr>
          <t>5% =&gt; tiefe Personenbelegung
10% =&gt; hohe Personenbelegung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55" authorId="0" shapeId="0" xr:uid="{D9963B52-C059-41FD-88AA-E614B59D6730}">
      <text>
        <r>
          <rPr>
            <sz val="9"/>
            <color indexed="81"/>
            <rFont val="Segoe UI"/>
            <family val="2"/>
          </rPr>
          <t xml:space="preserve">Pro Etage ist ein solcher Raum vorzusehen
</t>
        </r>
      </text>
    </comment>
    <comment ref="I56" authorId="0" shapeId="0" xr:uid="{2C3602DE-54CC-451F-B4D6-34148B16FC92}">
      <text>
        <r>
          <rPr>
            <sz val="9"/>
            <color indexed="81"/>
            <rFont val="Segoe UI"/>
            <family val="2"/>
          </rPr>
          <t xml:space="preserve">Pro Etage ist ein solcher Raum vorzusehen
</t>
        </r>
      </text>
    </comment>
    <comment ref="I113" authorId="0" shapeId="0" xr:uid="{4D155E6F-CB81-4646-9CDF-153FFCF5E787}">
      <text>
        <r>
          <rPr>
            <sz val="9"/>
            <color indexed="81"/>
            <rFont val="Segoe UI"/>
            <family val="2"/>
          </rPr>
          <t xml:space="preserve">Pro Etage ist ein solcher Raum vorzusehen
</t>
        </r>
      </text>
    </comment>
    <comment ref="I114" authorId="0" shapeId="0" xr:uid="{66B38F3F-9556-45A5-ADBC-A39DF43EAD62}">
      <text>
        <r>
          <rPr>
            <sz val="9"/>
            <color indexed="81"/>
            <rFont val="Segoe UI"/>
            <family val="2"/>
          </rPr>
          <t xml:space="preserve">Pro Etage ist ein solcher Raum vorzusehen
</t>
        </r>
      </text>
    </comment>
    <comment ref="B235" authorId="0" shapeId="0" xr:uid="{98C07EDF-EEDD-4147-AEAD-41611DB80B94}">
      <text>
        <r>
          <rPr>
            <sz val="9"/>
            <color indexed="81"/>
            <rFont val="Segoe UI"/>
            <family val="2"/>
          </rPr>
          <t>5% =&gt; tiefe Personenbelegung
10% =&gt; hohe Personenbelegung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237" authorId="0" shapeId="0" xr:uid="{CB6DD8C0-91AF-4F49-A3BB-D0A6C587539B}">
      <text>
        <r>
          <rPr>
            <sz val="9"/>
            <color indexed="81"/>
            <rFont val="Segoe UI"/>
            <family val="2"/>
          </rPr>
          <t>5% =&gt; tiefe Personenbelegung
10% =&gt; hohe Personenbelegung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38" authorId="0" shapeId="0" xr:uid="{E322E15F-B59A-4CFE-97B5-8115C2968DE7}">
      <text>
        <r>
          <rPr>
            <sz val="9"/>
            <color indexed="81"/>
            <rFont val="Segoe UI"/>
            <family val="2"/>
          </rPr>
          <t>Der C Vpf d A (Adj Jean-Michel Martin) ist im PTB für diese Rm Bestellung zu berücksichtigen.</t>
        </r>
      </text>
    </comment>
    <comment ref="I39" authorId="0" shapeId="0" xr:uid="{B4DF93FF-3C42-412B-B079-865FA729A735}">
      <text>
        <r>
          <rPr>
            <sz val="9"/>
            <color indexed="81"/>
            <rFont val="Segoe UI"/>
            <family val="2"/>
          </rPr>
          <t>Der C Vpf d A (Adj Jean-Michel Martin) ist im PTB für diese Rm Bestellung zu berücksichtigen.</t>
        </r>
      </text>
    </comment>
    <comment ref="I40" authorId="0" shapeId="0" xr:uid="{538A29F9-F4B9-4604-91B5-DA237B88D91B}">
      <text>
        <r>
          <rPr>
            <sz val="9"/>
            <color indexed="81"/>
            <rFont val="Segoe UI"/>
            <family val="2"/>
          </rPr>
          <t>Der C Vpf d A (Adj Jean-Michel Martin) ist im PTB für diese Rm Bestellung zu berücksichtigen.</t>
        </r>
      </text>
    </comment>
    <comment ref="B166" authorId="0" shapeId="0" xr:uid="{01DBF1CD-27A3-47FA-B4FE-DDF10F87CCA1}">
      <text>
        <r>
          <rPr>
            <sz val="9"/>
            <color indexed="81"/>
            <rFont val="Segoe UI"/>
            <family val="2"/>
          </rPr>
          <t>5% =&gt; tiefe Personenbelegung
10% =&gt; hohe Personenbelegung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103" authorId="0" shapeId="0" xr:uid="{91277874-B746-4626-A40D-3A8AC3E3407C}">
      <text>
        <r>
          <rPr>
            <sz val="9"/>
            <color indexed="81"/>
            <rFont val="Segoe UI"/>
            <family val="2"/>
          </rPr>
          <t>5% =&gt; tiefe Personenbelegung
10% =&gt; hohe Personenbelegung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9" authorId="0" shapeId="0" xr:uid="{00000000-0006-0000-0500-000001000000}">
      <text>
        <r>
          <rPr>
            <b/>
            <sz val="9"/>
            <color indexed="81"/>
            <rFont val="Segoe UI"/>
            <family val="2"/>
          </rPr>
          <t>STOM 11.01.24:</t>
        </r>
        <r>
          <rPr>
            <sz val="9"/>
            <color indexed="81"/>
            <rFont val="Segoe UI"/>
            <family val="2"/>
          </rPr>
          <t xml:space="preserve">
Ab ac. 10AdMP muss ein Gr Fhr eingerechnet werden. </t>
        </r>
      </text>
    </comment>
    <comment ref="E54" authorId="0" shapeId="0" xr:uid="{1B6B5AA3-86E7-4E66-822D-B226F763AB2D}">
      <text>
        <r>
          <rPr>
            <sz val="9"/>
            <color indexed="81"/>
            <rFont val="Segoe UI"/>
            <family val="2"/>
          </rPr>
          <t>Typen unabhängig die Anzahl an Fz eingeben</t>
        </r>
      </text>
    </comment>
    <comment ref="H54" authorId="0" shapeId="0" xr:uid="{DE56D6E3-8AE9-40AC-9EFA-A0EA5FF752D2}">
      <text>
        <r>
          <rPr>
            <sz val="9"/>
            <color indexed="81"/>
            <rFont val="Segoe UI"/>
            <family val="2"/>
          </rPr>
          <t>Definiertes Modul/Anzahl Fz (inkl Zusatzmaterial, etc)</t>
        </r>
      </text>
    </comment>
    <comment ref="E55" authorId="0" shapeId="0" xr:uid="{363C1966-6CF1-46F4-8095-439264DE748A}">
      <text>
        <r>
          <rPr>
            <sz val="9"/>
            <color indexed="81"/>
            <rFont val="Segoe UI"/>
            <family val="2"/>
          </rPr>
          <t>Typen unabhängig die Anzahl an Fz eingeben</t>
        </r>
      </text>
    </comment>
    <comment ref="H55" authorId="0" shapeId="0" xr:uid="{3D3E8CBF-F360-41FE-96F8-7EBC1106DC3E}">
      <text>
        <r>
          <rPr>
            <sz val="9"/>
            <color indexed="81"/>
            <rFont val="Segoe UI"/>
            <family val="2"/>
          </rPr>
          <t xml:space="preserve">Definiertes Modul/Anzahl Fz (inkl Zusatzmaterial, etc)
</t>
        </r>
      </text>
    </comment>
    <comment ref="E56" authorId="0" shapeId="0" xr:uid="{30F23FB6-A0F7-4D3F-AFEA-4EF393F0D237}">
      <text>
        <r>
          <rPr>
            <sz val="9"/>
            <color indexed="81"/>
            <rFont val="Segoe UI"/>
            <family val="2"/>
          </rPr>
          <t>Typen unabhängig die Anzahl an Fz eingeben</t>
        </r>
      </text>
    </comment>
    <comment ref="E57" authorId="0" shapeId="0" xr:uid="{637FE4CF-F20E-434A-99A4-1A389AE2F4F2}">
      <text>
        <r>
          <rPr>
            <sz val="9"/>
            <color indexed="81"/>
            <rFont val="Segoe UI"/>
            <family val="2"/>
          </rPr>
          <t>Typen unabhängig die Anzahl an Fz eingeben</t>
        </r>
      </text>
    </comment>
    <comment ref="B99" authorId="0" shapeId="0" xr:uid="{48D641FA-E671-43E7-8365-EBC7151B1818}">
      <text>
        <r>
          <rPr>
            <sz val="9"/>
            <color indexed="81"/>
            <rFont val="Segoe UI"/>
            <family val="2"/>
          </rPr>
          <t>5% =&gt; tiefe Personenbelegung
10% =&gt; hohe Personenbelegung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22" authorId="0" shapeId="0" xr:uid="{2382BCBE-914A-41C6-906D-9233077B0E3C}">
      <text>
        <r>
          <rPr>
            <sz val="9"/>
            <color indexed="81"/>
            <rFont val="Segoe UI"/>
            <family val="2"/>
          </rPr>
          <t xml:space="preserve">Ist in der Grundfläche Grundmodul enthalten
</t>
        </r>
      </text>
    </comment>
    <comment ref="I23" authorId="0" shapeId="0" xr:uid="{26109825-3D62-4971-B302-AFBEC25DE026}">
      <text>
        <r>
          <rPr>
            <sz val="9"/>
            <color indexed="81"/>
            <rFont val="Segoe UI"/>
            <family val="2"/>
          </rPr>
          <t xml:space="preserve">Ist in der Grundfläche Grundmodul enthalten
</t>
        </r>
      </text>
    </comment>
    <comment ref="I27" authorId="0" shapeId="0" xr:uid="{1FBA63C2-3E28-4BBF-B288-B9A8E1B85AFE}">
      <text>
        <r>
          <rPr>
            <sz val="9"/>
            <color indexed="81"/>
            <rFont val="Segoe UI"/>
            <family val="2"/>
          </rPr>
          <t xml:space="preserve">In der Regel: 
Abstand  6.00 m / mit Kies gefüllt - ø von 20 mm bis 100 mm
</t>
        </r>
      </text>
    </comment>
    <comment ref="I28" authorId="0" shapeId="0" xr:uid="{1FEBE0EB-268D-4344-B5AA-A3ABFC5CF911}">
      <text>
        <r>
          <rPr>
            <sz val="9"/>
            <color indexed="81"/>
            <rFont val="Segoe UI"/>
            <family val="2"/>
          </rPr>
          <t>Absturzsicherung muss im PTB definiert werden</t>
        </r>
      </text>
    </comment>
    <comment ref="B72" authorId="0" shapeId="0" xr:uid="{C0C5017F-CEC7-483B-AD93-9E6BA1C6E00F}">
      <text>
        <r>
          <rPr>
            <sz val="9"/>
            <color indexed="81"/>
            <rFont val="Segoe UI"/>
            <family val="2"/>
          </rPr>
          <t>5% =&gt; tiefe Personenbelegung
10% =&gt; hohe Personenbelegung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Schneider Thomas (STOM)</author>
    <author>Schär Olivier LBA</author>
  </authors>
  <commentList>
    <comment ref="F11" authorId="0" shapeId="0" xr:uid="{2FCE92AA-4E25-4E57-A7AC-042BEBAB1619}">
      <text>
        <r>
          <rPr>
            <b/>
            <sz val="9"/>
            <color indexed="81"/>
            <rFont val="Segoe UI"/>
            <family val="2"/>
          </rPr>
          <t>STOM 15.04.24:</t>
        </r>
        <r>
          <rPr>
            <sz val="9"/>
            <color indexed="81"/>
            <rFont val="Segoe UI"/>
            <family val="2"/>
          </rPr>
          <t xml:space="preserve">
Nicht Eigentum Bund</t>
        </r>
      </text>
    </comment>
    <comment ref="F12" authorId="0" shapeId="0" xr:uid="{2FA07A6A-2322-4872-BAF4-C5109FDE6C73}">
      <text>
        <r>
          <rPr>
            <b/>
            <sz val="9"/>
            <color indexed="81"/>
            <rFont val="Segoe UI"/>
            <family val="2"/>
          </rPr>
          <t>STOM 15.04.24:</t>
        </r>
        <r>
          <rPr>
            <sz val="9"/>
            <color indexed="81"/>
            <rFont val="Segoe UI"/>
            <family val="2"/>
          </rPr>
          <t xml:space="preserve">
Kern des neuen Vpf Konzept ist eine Trp Kü. Kann diese aus personellen Gründen nicht sichergestellt werden, muss ein Satelit Kü definiert werden.</t>
        </r>
      </text>
    </comment>
    <comment ref="C13" authorId="0" shapeId="0" xr:uid="{30AEF282-166A-44FA-AEF4-701470C79EAC}">
      <text>
        <r>
          <rPr>
            <sz val="9"/>
            <color indexed="81"/>
            <rFont val="Segoe UI"/>
            <family val="2"/>
          </rPr>
          <t>Armee Küche = AK</t>
        </r>
      </text>
    </comment>
    <comment ref="F13" authorId="0" shapeId="0" xr:uid="{74E63C13-75D5-450E-B9A6-B1975ADC3E1A}">
      <text>
        <r>
          <rPr>
            <b/>
            <sz val="9"/>
            <color indexed="81"/>
            <rFont val="Segoe UI"/>
            <family val="2"/>
          </rPr>
          <t xml:space="preserve">STOM 15.04.24:
</t>
        </r>
        <r>
          <rPr>
            <sz val="9"/>
            <color indexed="81"/>
            <rFont val="Segoe UI"/>
            <family val="2"/>
          </rPr>
          <t xml:space="preserve">AK wird mit professionellen Kü Personal (Berufspersonal) betrieben
</t>
        </r>
      </text>
    </comment>
    <comment ref="C14" authorId="0" shapeId="0" xr:uid="{11B9CD26-7DD2-41DD-A2B8-FCA5EBA89E40}">
      <text>
        <r>
          <rPr>
            <sz val="9"/>
            <color indexed="81"/>
            <rFont val="Segoe UI"/>
            <family val="2"/>
          </rPr>
          <t>Armee Küche = AK</t>
        </r>
      </text>
    </comment>
    <comment ref="C15" authorId="0" shapeId="0" xr:uid="{8FBBAB27-E749-4EDF-89F2-13D26DE766D4}">
      <text>
        <r>
          <rPr>
            <sz val="9"/>
            <color indexed="81"/>
            <rFont val="Segoe UI"/>
            <family val="2"/>
          </rPr>
          <t>Armee Küche = AK</t>
        </r>
      </text>
    </comment>
    <comment ref="I24" authorId="0" shapeId="0" xr:uid="{E8986B9C-2C95-43E0-A51D-2108F9909671}">
      <text>
        <r>
          <rPr>
            <b/>
            <sz val="9"/>
            <color indexed="81"/>
            <rFont val="Segoe UI"/>
            <family val="2"/>
          </rPr>
          <t>STOM 15.04.24:</t>
        </r>
        <r>
          <rPr>
            <sz val="9"/>
            <color indexed="81"/>
            <rFont val="Segoe UI"/>
            <family val="2"/>
          </rPr>
          <t xml:space="preserve">
ZAK Stao muss die Machbarkeit noch einmal evaluiert werden</t>
        </r>
      </text>
    </comment>
    <comment ref="I30" authorId="0" shapeId="0" xr:uid="{D29AC85F-7D3D-4EBC-AE66-5DD19F8B73D7}">
      <text>
        <r>
          <rPr>
            <b/>
            <sz val="9"/>
            <color indexed="81"/>
            <rFont val="Segoe UI"/>
            <family val="2"/>
          </rPr>
          <t>STOM 27.03.24:</t>
        </r>
        <r>
          <rPr>
            <sz val="9"/>
            <color indexed="81"/>
            <rFont val="Segoe UI"/>
            <family val="2"/>
          </rPr>
          <t xml:space="preserve">
Gem Tel. Gespräch soll eine  bestehende Kü  eine Kü bleiben.</t>
        </r>
      </text>
    </comment>
    <comment ref="H145" authorId="1" shapeId="0" xr:uid="{2217B46A-6656-4B95-A53D-4F999F97665D}">
      <text>
        <r>
          <rPr>
            <b/>
            <sz val="9"/>
            <color indexed="81"/>
            <rFont val="Segoe UI"/>
            <family val="2"/>
          </rPr>
          <t>Schär Olivier LBA:</t>
        </r>
        <r>
          <rPr>
            <sz val="9"/>
            <color indexed="81"/>
            <rFont val="Segoe UI"/>
            <family val="2"/>
          </rPr>
          <t xml:space="preserve">
Keine Box, integriert in die Küche.</t>
        </r>
      </text>
    </comment>
    <comment ref="I145" authorId="1" shapeId="0" xr:uid="{2AAD5771-E830-4F67-B2D0-00511C054AF8}">
      <text>
        <r>
          <rPr>
            <b/>
            <sz val="9"/>
            <color indexed="81"/>
            <rFont val="Segoe UI"/>
            <family val="2"/>
          </rPr>
          <t>Schär Olivier LBA:</t>
        </r>
        <r>
          <rPr>
            <sz val="9"/>
            <color indexed="81"/>
            <rFont val="Segoe UI"/>
            <family val="2"/>
          </rPr>
          <t xml:space="preserve">
Anzahl Ausgabestelle abhängig von Speisesaalgrösse. 1 Box ca 20 qm</t>
        </r>
      </text>
    </comment>
    <comment ref="J145" authorId="1" shapeId="0" xr:uid="{284FA8D6-62D7-48C6-B9ED-7A419755D00F}">
      <text>
        <r>
          <rPr>
            <b/>
            <sz val="9"/>
            <color indexed="81"/>
            <rFont val="Segoe UI"/>
            <family val="2"/>
          </rPr>
          <t>Schär Olivier LBA:</t>
        </r>
        <r>
          <rPr>
            <sz val="9"/>
            <color indexed="81"/>
            <rFont val="Segoe UI"/>
            <family val="2"/>
          </rPr>
          <t xml:space="preserve">
Anzahl Ausgabestelle abhängig von Speisesaalgrösse. 1 Box ca 20 qm
</t>
        </r>
      </text>
    </comment>
    <comment ref="K145" authorId="1" shapeId="0" xr:uid="{1C720E74-0505-4784-AB7A-ACAC79BC37A0}">
      <text>
        <r>
          <rPr>
            <b/>
            <sz val="9"/>
            <color indexed="81"/>
            <rFont val="Segoe UI"/>
            <family val="2"/>
          </rPr>
          <t>Schär Olivier LBA:</t>
        </r>
        <r>
          <rPr>
            <sz val="9"/>
            <color indexed="81"/>
            <rFont val="Segoe UI"/>
            <family val="2"/>
          </rPr>
          <t xml:space="preserve">
Anzahl Ausgabestelle abhängig von Speisesaalgrösse. 1 Box ca 20 qm
</t>
        </r>
      </text>
    </comment>
    <comment ref="I146" authorId="1" shapeId="0" xr:uid="{AA48F4C1-EBEE-4A7A-B786-8383F52D9D04}">
      <text>
        <r>
          <rPr>
            <b/>
            <sz val="9"/>
            <color indexed="81"/>
            <rFont val="Segoe UI"/>
            <family val="2"/>
          </rPr>
          <t>Schär Olivier LBA:</t>
        </r>
        <r>
          <rPr>
            <sz val="9"/>
            <color indexed="81"/>
            <rFont val="Segoe UI"/>
            <family val="2"/>
          </rPr>
          <t xml:space="preserve">
Je Verpflegungstrakt 1 Kiosk
</t>
        </r>
      </text>
    </comment>
    <comment ref="J146" authorId="1" shapeId="0" xr:uid="{6D751CC3-C40E-456B-8C43-480CF67A3527}">
      <text>
        <r>
          <rPr>
            <b/>
            <sz val="9"/>
            <color indexed="81"/>
            <rFont val="Segoe UI"/>
            <family val="2"/>
          </rPr>
          <t>Schär Olivier LBA:</t>
        </r>
        <r>
          <rPr>
            <sz val="9"/>
            <color indexed="81"/>
            <rFont val="Segoe UI"/>
            <family val="2"/>
          </rPr>
          <t xml:space="preserve">
Je Verpflegungstrakt 1 Kiosk
</t>
        </r>
      </text>
    </comment>
    <comment ref="K146" authorId="1" shapeId="0" xr:uid="{B30476C4-3027-447B-B00D-711A958FC747}">
      <text>
        <r>
          <rPr>
            <b/>
            <sz val="9"/>
            <color indexed="81"/>
            <rFont val="Segoe UI"/>
            <family val="2"/>
          </rPr>
          <t>Schär Olivier LBA:</t>
        </r>
        <r>
          <rPr>
            <sz val="9"/>
            <color indexed="81"/>
            <rFont val="Segoe UI"/>
            <family val="2"/>
          </rPr>
          <t xml:space="preserve">
Je Verpflegungstrakt 1 Kiosk
</t>
        </r>
      </text>
    </comment>
    <comment ref="E148" authorId="1" shapeId="0" xr:uid="{31F2776F-1F19-43AB-AB8C-8EA6BA63EA00}">
      <text>
        <r>
          <rPr>
            <b/>
            <sz val="9"/>
            <color indexed="81"/>
            <rFont val="Segoe UI"/>
            <family val="2"/>
          </rPr>
          <t>Schär Olivier LBA:</t>
        </r>
        <r>
          <rPr>
            <sz val="9"/>
            <color indexed="81"/>
            <rFont val="Segoe UI"/>
            <family val="2"/>
          </rPr>
          <t xml:space="preserve">
Schär Olivier LBA:
Kann mit Feldverpflegung Ausgabe kombiniert werden, wenn es mit dem Warenflussweg möglich ist.</t>
        </r>
      </text>
    </comment>
    <comment ref="H154" authorId="1" shapeId="0" xr:uid="{5BF32D1A-718F-4C75-A3B7-BCB8C1E48CAA}">
      <text>
        <r>
          <rPr>
            <b/>
            <sz val="9"/>
            <color indexed="81"/>
            <rFont val="Segoe UI"/>
            <family val="2"/>
          </rPr>
          <t>Schär Olivier LBA:</t>
        </r>
        <r>
          <rPr>
            <sz val="9"/>
            <color indexed="81"/>
            <rFont val="Segoe UI"/>
            <family val="2"/>
          </rPr>
          <t xml:space="preserve">
Keine Lernenden mehr.
</t>
        </r>
      </text>
    </comment>
    <comment ref="E159" authorId="1" shapeId="0" xr:uid="{A9FB4E2C-3F9C-4597-BB49-762F1A285E15}">
      <text>
        <r>
          <rPr>
            <b/>
            <sz val="9"/>
            <color indexed="81"/>
            <rFont val="Segoe UI"/>
            <family val="2"/>
          </rPr>
          <t>Schär Olivier LBA:</t>
        </r>
        <r>
          <rPr>
            <sz val="9"/>
            <color indexed="81"/>
            <rFont val="Segoe UI"/>
            <family val="2"/>
          </rPr>
          <t xml:space="preserve">
Geschirr, Küchenmaterial und 4qm Korpsmaterial </t>
        </r>
      </text>
    </comment>
    <comment ref="D165" authorId="1" shapeId="0" xr:uid="{6E8D589D-3639-43A1-B90C-A30398AF6FA1}">
      <text>
        <r>
          <rPr>
            <b/>
            <sz val="9"/>
            <color indexed="81"/>
            <rFont val="Segoe UI"/>
            <family val="2"/>
          </rPr>
          <t>Schär Olivier LBA:</t>
        </r>
        <r>
          <rPr>
            <sz val="9"/>
            <color indexed="81"/>
            <rFont val="Segoe UI"/>
            <family val="2"/>
          </rPr>
          <t xml:space="preserve">
in der ExcelTabelle von ar enthalten.
</t>
        </r>
      </text>
    </comment>
    <comment ref="H168" authorId="1" shapeId="0" xr:uid="{9DB554EC-D48C-4561-B41B-EBAA12959C65}">
      <text>
        <r>
          <rPr>
            <b/>
            <sz val="9"/>
            <color indexed="81"/>
            <rFont val="Segoe UI"/>
            <family val="2"/>
          </rPr>
          <t>Schär Olivier LBA:</t>
        </r>
        <r>
          <rPr>
            <sz val="9"/>
            <color indexed="81"/>
            <rFont val="Segoe UI"/>
            <family val="2"/>
          </rPr>
          <t xml:space="preserve">
Abhänging vom Wpl Entsorgungskonzept</t>
        </r>
      </text>
    </comment>
    <comment ref="I168" authorId="1" shapeId="0" xr:uid="{057AE897-6EAB-4AE5-88B9-1FFAA1E63E54}">
      <text>
        <r>
          <rPr>
            <b/>
            <sz val="9"/>
            <color indexed="81"/>
            <rFont val="Segoe UI"/>
            <family val="2"/>
          </rPr>
          <t>Schär Olivier LBA:</t>
        </r>
        <r>
          <rPr>
            <sz val="9"/>
            <color indexed="81"/>
            <rFont val="Segoe UI"/>
            <family val="2"/>
          </rPr>
          <t xml:space="preserve">
Abhänging vom Wpl Entsorgungskonzept</t>
        </r>
      </text>
    </comment>
    <comment ref="J168" authorId="1" shapeId="0" xr:uid="{3B34AA75-D9C3-46C2-867E-6CD68C7DB0A4}">
      <text>
        <r>
          <rPr>
            <b/>
            <sz val="9"/>
            <color indexed="81"/>
            <rFont val="Segoe UI"/>
            <family val="2"/>
          </rPr>
          <t>Schär Olivier LBA:</t>
        </r>
        <r>
          <rPr>
            <sz val="9"/>
            <color indexed="81"/>
            <rFont val="Segoe UI"/>
            <family val="2"/>
          </rPr>
          <t xml:space="preserve">
Abhänging vom Wpl Entsorgungskonzept</t>
        </r>
      </text>
    </comment>
    <comment ref="K168" authorId="1" shapeId="0" xr:uid="{ECF375B4-80B8-428E-BF22-CA797B8E0685}">
      <text>
        <r>
          <rPr>
            <b/>
            <sz val="9"/>
            <color indexed="81"/>
            <rFont val="Segoe UI"/>
            <family val="2"/>
          </rPr>
          <t>Schär Olivier LBA:</t>
        </r>
        <r>
          <rPr>
            <sz val="9"/>
            <color indexed="81"/>
            <rFont val="Segoe UI"/>
            <family val="2"/>
          </rPr>
          <t xml:space="preserve">
Abhänging vom Wpl Entsorgungskonzept</t>
        </r>
      </text>
    </comment>
    <comment ref="E170" authorId="1" shapeId="0" xr:uid="{F47D680B-2EC0-49C3-9619-C16F4D2308A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 ref="E171" authorId="1" shapeId="0" xr:uid="{08C207EB-563F-4B99-B944-E2250416D52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List>
</comments>
</file>

<file path=xl/sharedStrings.xml><?xml version="1.0" encoding="utf-8"?>
<sst xmlns="http://schemas.openxmlformats.org/spreadsheetml/2006/main" count="7209" uniqueCount="1261">
  <si>
    <t>Besoin des utilisateurs</t>
  </si>
  <si>
    <t>Département fédéral de la défense,</t>
  </si>
  <si>
    <t>N° DNA, lieu, titre du besoin</t>
  </si>
  <si>
    <t>de la protection de la population et des sports DDPS</t>
  </si>
  <si>
    <t>État-major de l’armée EM A</t>
  </si>
  <si>
    <r>
      <rPr>
        <b/>
        <sz val="8"/>
        <color theme="1"/>
        <rFont val="Arial"/>
        <family val="2"/>
      </rPr>
      <t>Remarque :</t>
    </r>
    <r>
      <rPr>
        <sz val="8"/>
        <color theme="1"/>
        <rFont val="Arial"/>
        <family val="2"/>
      </rPr>
      <t xml:space="preserve"> 
</t>
    </r>
    <r>
      <rPr>
        <sz val="8"/>
        <color theme="1"/>
        <rFont val="Arial"/>
        <family val="2"/>
      </rPr>
      <t>Le standard militaire (standard mil) est la base principale de la définition des surfaces (voir colonnes E et F) du présent Modèle besoin de locaux global 2.0 (RGB 2.0).</t>
    </r>
    <r>
      <rPr>
        <sz val="8"/>
        <color theme="1"/>
        <rFont val="Arial"/>
        <family val="2"/>
      </rPr>
      <t xml:space="preserve"> </t>
    </r>
    <r>
      <rPr>
        <sz val="8"/>
        <color theme="1"/>
        <rFont val="Arial"/>
        <family val="2"/>
      </rPr>
      <t>Le standard mil définit une directive et ne dégage pas les planificateurs mandatés ar Immo de leur responsabilité en matière de garantie des normes et des standards.</t>
    </r>
    <r>
      <rPr>
        <sz val="8"/>
        <color theme="1"/>
        <rFont val="Arial"/>
        <family val="2"/>
      </rPr>
      <t xml:space="preserve"> </t>
    </r>
    <r>
      <rPr>
        <sz val="8"/>
        <color theme="1"/>
        <rFont val="Arial"/>
        <family val="2"/>
      </rPr>
      <t>Les questions concernant la définition des surfaces doivent être discutées au sein de l’équipe de projet du maître d’ouvrage.</t>
    </r>
  </si>
  <si>
    <t>Code couleur :</t>
  </si>
  <si>
    <t>Classification</t>
  </si>
  <si>
    <t>---</t>
  </si>
  <si>
    <t>Champs obligatoires (à remplir par le KPM avec le NU/BE)</t>
  </si>
  <si>
    <t>Date :</t>
  </si>
  <si>
    <t>Valeurs par défaut (standard mil, standard OFSPO, etc.)</t>
  </si>
  <si>
    <t>Auteur :</t>
  </si>
  <si>
    <r>
      <rPr>
        <b/>
        <sz val="8"/>
        <rFont val="Arial"/>
        <family val="2"/>
      </rPr>
      <t>SUP 1 :</t>
    </r>
    <r>
      <rPr>
        <b/>
        <sz val="8"/>
        <rFont val="Arial"/>
        <family val="2"/>
      </rPr>
      <t xml:space="preserve"> </t>
    </r>
    <r>
      <rPr>
        <sz val="8"/>
        <rFont val="Arial"/>
        <family val="2"/>
      </rPr>
      <t>H</t>
    </r>
    <r>
      <rPr>
        <sz val="8"/>
        <color rgb="FF000000"/>
        <rFont val="Arial"/>
        <family val="2"/>
      </rPr>
      <t xml:space="preserve">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</si>
  <si>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r>
      <rPr>
        <b/>
        <sz val="8"/>
        <rFont val="Arial"/>
        <family val="2"/>
      </rPr>
      <t xml:space="preserve">Regroupement
</t>
    </r>
    <r>
      <rPr>
        <sz val="8"/>
        <rFont val="Arial"/>
        <family val="2"/>
      </rPr>
      <t>Zone d’affectation N°</t>
    </r>
  </si>
  <si>
    <r>
      <rPr>
        <b/>
        <sz val="8"/>
        <rFont val="Arial"/>
        <family val="2"/>
      </rPr>
      <t xml:space="preserve">Regroupement
</t>
    </r>
    <r>
      <rPr>
        <sz val="8"/>
        <color rgb="FF000000"/>
        <rFont val="Arial"/>
        <family val="2"/>
      </rPr>
      <t>Désignation de la zone d’affectation</t>
    </r>
  </si>
  <si>
    <r>
      <rPr>
        <b/>
        <sz val="8"/>
        <rFont val="Arial"/>
        <family val="2"/>
      </rPr>
      <t xml:space="preserve">Regroupement
</t>
    </r>
    <r>
      <rPr>
        <sz val="8"/>
        <color rgb="FF000000"/>
        <rFont val="Arial"/>
        <family val="2"/>
      </rPr>
      <t>Type de surface</t>
    </r>
  </si>
  <si>
    <r>
      <rPr>
        <b/>
        <sz val="8"/>
        <rFont val="Arial"/>
        <family val="2"/>
      </rPr>
      <t xml:space="preserve">Regroupement
</t>
    </r>
    <r>
      <rPr>
        <sz val="8"/>
        <rFont val="Arial"/>
        <family val="2"/>
      </rPr>
      <t>Unité</t>
    </r>
  </si>
  <si>
    <r>
      <rPr>
        <b/>
        <sz val="8"/>
        <rFont val="Arial"/>
        <family val="2"/>
      </rPr>
      <t xml:space="preserve">Regroupement
</t>
    </r>
    <r>
      <rPr>
        <sz val="8"/>
        <rFont val="Arial"/>
        <family val="2"/>
      </rPr>
      <t>Nombre d’unités</t>
    </r>
  </si>
  <si>
    <r>
      <rPr>
        <b/>
        <sz val="8"/>
        <rFont val="Arial"/>
        <family val="2"/>
      </rPr>
      <t>Regroupement</t>
    </r>
    <r>
      <rPr>
        <b/>
        <sz val="8"/>
        <rFont val="Arial"/>
        <family val="2"/>
      </rPr>
      <t xml:space="preserve">
</t>
    </r>
    <r>
      <rPr>
        <sz val="8"/>
        <color rgb="FF000000"/>
        <rFont val="Arial"/>
        <family val="2"/>
      </rPr>
      <t>m² par local                                                     m² par personne</t>
    </r>
  </si>
  <si>
    <r>
      <rPr>
        <b/>
        <sz val="8"/>
        <rFont val="Arial"/>
        <family val="2"/>
      </rPr>
      <t xml:space="preserve">Regroupement
</t>
    </r>
    <r>
      <rPr>
        <sz val="8"/>
        <color rgb="FF000000"/>
        <rFont val="Arial"/>
        <family val="2"/>
      </rPr>
      <t>Unité fonctionnelle</t>
    </r>
  </si>
  <si>
    <r>
      <rPr>
        <b/>
        <sz val="8"/>
        <rFont val="Arial"/>
        <family val="2"/>
      </rPr>
      <t xml:space="preserve">Regroupement
</t>
    </r>
    <r>
      <rPr>
        <sz val="8"/>
        <rFont val="Arial"/>
        <family val="2"/>
      </rPr>
      <t>Surface totale en m2</t>
    </r>
  </si>
  <si>
    <r>
      <rPr>
        <b/>
        <sz val="8"/>
        <rFont val="Arial"/>
        <family val="2"/>
      </rPr>
      <t xml:space="preserve">Regroupement
</t>
    </r>
    <r>
      <rPr>
        <sz val="8"/>
        <color rgb="FF000000"/>
        <rFont val="Arial"/>
        <family val="2"/>
      </rPr>
      <t>Désignation du local</t>
    </r>
  </si>
  <si>
    <r>
      <rPr>
        <b/>
        <sz val="8"/>
        <rFont val="Arial"/>
        <family val="2"/>
      </rPr>
      <t xml:space="preserve">Regroupement
</t>
    </r>
    <r>
      <rPr>
        <sz val="8"/>
        <color rgb="FF000000"/>
        <rFont val="Arial"/>
        <family val="2"/>
      </rPr>
      <t>Onglet UO</t>
    </r>
  </si>
  <si>
    <r>
      <rPr>
        <b/>
        <sz val="8"/>
        <rFont val="Arial"/>
        <family val="2"/>
      </rPr>
      <t xml:space="preserve">Regroupement
</t>
    </r>
    <r>
      <rPr>
        <sz val="8"/>
        <rFont val="Arial"/>
        <family val="2"/>
      </rPr>
      <t>Remarques</t>
    </r>
  </si>
  <si>
    <t>Locaux d’habitation (chambres)</t>
  </si>
  <si>
    <t>Structure CAS</t>
  </si>
  <si>
    <t>Salles d’eau « unisexes » chambre mil</t>
  </si>
  <si>
    <t>Bureaux pour professionnels (cdmt)</t>
  </si>
  <si>
    <t>Bureaux milice (cp)</t>
  </si>
  <si>
    <t>Bureaux administration</t>
  </si>
  <si>
    <t>Locaux de stockage</t>
  </si>
  <si>
    <t>Poste de campagne</t>
  </si>
  <si>
    <t>Locaux d’enseignement sans mobilier fixe</t>
  </si>
  <si>
    <t>Salle simple (HUM)</t>
  </si>
  <si>
    <t>Salle double (HUM)</t>
  </si>
  <si>
    <t>Salle triple (HUM)</t>
  </si>
  <si>
    <t>Salles de fitness</t>
  </si>
  <si>
    <t>Local de garde</t>
  </si>
  <si>
    <t>Autres locaux / autres surfaces extérieures</t>
  </si>
  <si>
    <t>Compléments apportés par l’auteur (SUP 1-6, SUS, SUS 7, SAA 10)</t>
  </si>
  <si>
    <t>Locaux de détention</t>
  </si>
  <si>
    <t>Structure PPM</t>
  </si>
  <si>
    <t>Bureaux</t>
  </si>
  <si>
    <t>Structure DET SS PM</t>
  </si>
  <si>
    <t>Locaux de restauration</t>
  </si>
  <si>
    <t>Structure SUBS</t>
  </si>
  <si>
    <t>Cuisine de production</t>
  </si>
  <si>
    <t>Distribution de repas</t>
  </si>
  <si>
    <t>Livraison</t>
  </si>
  <si>
    <t>Installations frigorifiques</t>
  </si>
  <si>
    <t>Magasins</t>
  </si>
  <si>
    <t>Nettoyage</t>
  </si>
  <si>
    <t>Structure SUBS ZAK</t>
  </si>
  <si>
    <t>CMR / Locaux d’habitation (chambres personnel)</t>
  </si>
  <si>
    <t>Structure SAN</t>
  </si>
  <si>
    <t xml:space="preserve">Locaux de stockage </t>
  </si>
  <si>
    <t>Structure MM trp</t>
  </si>
  <si>
    <t>État-major / Locaux communautaires</t>
  </si>
  <si>
    <t>Structure BLA</t>
  </si>
  <si>
    <t>Structure CY</t>
  </si>
  <si>
    <t>SUP 1 – 6</t>
  </si>
  <si>
    <t>Sous-total SUP 1 - 6</t>
  </si>
  <si>
    <t>m2</t>
  </si>
  <si>
    <t>SUS 7</t>
  </si>
  <si>
    <t>Surface utile secondaire SUS 7 (spécifique aux utilisateurs, non exhaustif)</t>
  </si>
  <si>
    <t>SI 8</t>
  </si>
  <si>
    <t>Surface d’installation SI 8 (spécifique aux utilisateurs, non exhaustif)</t>
  </si>
  <si>
    <t>SD 9</t>
  </si>
  <si>
    <t>Surface de dégagement SD 9 (spécifique aux utilisateurs, non exhaustif)</t>
  </si>
  <si>
    <t>SAA 10</t>
  </si>
  <si>
    <t>Surfaces des abords SAA 10 (spécifique aux utilisateurs, non exhaustif)</t>
  </si>
  <si>
    <t>BESOIN DE SURFACE</t>
  </si>
  <si>
    <t>Surfaces utiles principales</t>
  </si>
  <si>
    <t>Liste de prix ar Immo</t>
  </si>
  <si>
    <t>Coûts/SUP (m2)</t>
  </si>
  <si>
    <t>Surface en m2</t>
  </si>
  <si>
    <t>Facteur de conversion (SUP en SP)</t>
  </si>
  <si>
    <t>SUP 1</t>
  </si>
  <si>
    <t xml:space="preserve">Habitat et séjour </t>
  </si>
  <si>
    <t>SUP 2</t>
  </si>
  <si>
    <t>Travail de bureau</t>
  </si>
  <si>
    <t>SUP 3</t>
  </si>
  <si>
    <t>Production, travail manuel et mécanique, expérimentations</t>
  </si>
  <si>
    <t>SUP 4</t>
  </si>
  <si>
    <t>Stockage, distribution et vente</t>
  </si>
  <si>
    <t>SUP 5</t>
  </si>
  <si>
    <t>Formation, enseignement et culture</t>
  </si>
  <si>
    <t>SUP 6</t>
  </si>
  <si>
    <t>Soins et convalescence (CMR, CMR réd, AP et AT)</t>
  </si>
  <si>
    <t>Total SUP 1 - 6</t>
  </si>
  <si>
    <t>SP</t>
  </si>
  <si>
    <t>Surface de plancher</t>
  </si>
  <si>
    <t>Total SP</t>
  </si>
  <si>
    <t>Coûts/SAA 10 (m2)</t>
  </si>
  <si>
    <t>Surface des abords SAA 10 (spécifique aux utilisateurs, non exhaustif)</t>
  </si>
  <si>
    <t>Total SAA 10</t>
  </si>
  <si>
    <t>Sous-total SAA 10</t>
  </si>
  <si>
    <t>ESTIMATION SOMMAIRE DES COÛTS</t>
  </si>
  <si>
    <t>Numérotation</t>
  </si>
  <si>
    <t>Évaluation des suppléments</t>
  </si>
  <si>
    <t>Facteur d’influence</t>
  </si>
  <si>
    <t>Coûts facteur d’influence</t>
  </si>
  <si>
    <t>Aménagement initial / équipement d’exploitation</t>
  </si>
  <si>
    <t>Niveau de sécurité accru</t>
  </si>
  <si>
    <t>(examiner l’influence sur les coûts ! )</t>
  </si>
  <si>
    <t>Éventuelle acquisition de terrain</t>
  </si>
  <si>
    <t>Supplément surface de desserte pour SAA 10</t>
  </si>
  <si>
    <t>75 % de la SAA 10</t>
  </si>
  <si>
    <t>Supplément 10 % pour imprévus</t>
  </si>
  <si>
    <t>Sous-total de tous les coûts</t>
  </si>
  <si>
    <t>Estimation des risques de coûts</t>
  </si>
  <si>
    <t>Évaluation</t>
  </si>
  <si>
    <t>Polluants</t>
  </si>
  <si>
    <t>Mesures de production d’énergie (chauffage, PV, etc.)</t>
  </si>
  <si>
    <t>Obligations à examiner (NPA, surfaces d’assolement, dangers naturels, etc.)</t>
  </si>
  <si>
    <t>Obligations connues (HOBIM, etc.)</t>
  </si>
  <si>
    <t>Total des coûts (estimation sommaire des coûts)</t>
  </si>
  <si>
    <t xml:space="preserve">+/- </t>
  </si>
  <si>
    <t>SIGNATURES</t>
  </si>
  <si>
    <t>Conformément aux dispositions régissant les droits de signature, portail immobilier du DDPS</t>
  </si>
  <si>
    <t>Signature</t>
  </si>
  <si>
    <r>
      <rPr>
        <sz val="8"/>
        <rFont val="Arial"/>
        <family val="2"/>
      </rPr>
      <t xml:space="preserve">Effectifs </t>
    </r>
    <r>
      <rPr>
        <b/>
        <sz val="8"/>
        <color rgb="FF000000"/>
        <rFont val="Arial"/>
        <family val="2"/>
      </rPr>
      <t>milice (militaires en service long / soldats d’exploitation incl.)</t>
    </r>
  </si>
  <si>
    <t>Grille quantitative</t>
  </si>
  <si>
    <t>Total</t>
  </si>
  <si>
    <t>Total mil</t>
  </si>
  <si>
    <t>Sdt</t>
  </si>
  <si>
    <t>Sof</t>
  </si>
  <si>
    <t>Sof sup</t>
  </si>
  <si>
    <t>Of</t>
  </si>
  <si>
    <t>Cdt cp</t>
  </si>
  <si>
    <r>
      <rPr>
        <sz val="8"/>
        <rFont val="Arial"/>
        <family val="2"/>
      </rPr>
      <t xml:space="preserve">Effectifs </t>
    </r>
    <r>
      <rPr>
        <b/>
        <sz val="8"/>
        <rFont val="Arial"/>
        <family val="2"/>
      </rPr>
      <t>instructeurs (militaires de carrière)</t>
    </r>
  </si>
  <si>
    <t>Sof sup (adj)</t>
  </si>
  <si>
    <t>R cdt / cdt pl armes</t>
  </si>
  <si>
    <r>
      <rPr>
        <sz val="8"/>
        <rFont val="Arial"/>
        <family val="2"/>
      </rPr>
      <t xml:space="preserve">Effectifs </t>
    </r>
    <r>
      <rPr>
        <b/>
        <sz val="8"/>
        <rFont val="Arial"/>
        <family val="2"/>
      </rPr>
      <t>administration civile</t>
    </r>
  </si>
  <si>
    <t>Total personnes</t>
  </si>
  <si>
    <t>BLA</t>
  </si>
  <si>
    <t>Administration cantonale</t>
  </si>
  <si>
    <t>Zone d’affectation N°</t>
  </si>
  <si>
    <t>Affectation</t>
  </si>
  <si>
    <t xml:space="preserve">Type de surface </t>
  </si>
  <si>
    <t>Unité</t>
  </si>
  <si>
    <t>Nombre
d’unités</t>
  </si>
  <si>
    <t>m² par local                                                 m² par personne</t>
  </si>
  <si>
    <t>Unité 
fonctionnelle</t>
  </si>
  <si>
    <r>
      <rPr>
        <b/>
        <sz val="8"/>
        <rFont val="Arial"/>
        <family val="2"/>
      </rPr>
      <t>Surface
totale en m</t>
    </r>
    <r>
      <rPr>
        <b/>
        <vertAlign val="superscript"/>
        <sz val="8"/>
        <color rgb="FF000000"/>
        <rFont val="Arial"/>
        <family val="2"/>
      </rPr>
      <t>2</t>
    </r>
  </si>
  <si>
    <t xml:space="preserve">Remarques / Autres directives
</t>
  </si>
  <si>
    <t>Domaine d’affectation</t>
  </si>
  <si>
    <t>Place d’armes (pl armes)</t>
  </si>
  <si>
    <t>A.1</t>
  </si>
  <si>
    <t>A.1.1</t>
  </si>
  <si>
    <t>Chambre mil 12 pers.</t>
  </si>
  <si>
    <r>
      <rPr>
        <sz val="8"/>
        <rFont val="Arial"/>
        <family val="2"/>
      </rPr>
      <t>m</t>
    </r>
    <r>
      <rPr>
        <vertAlign val="superscript"/>
        <sz val="8"/>
        <color rgb="FF000000"/>
        <rFont val="Arial"/>
        <family val="2"/>
      </rPr>
      <t>2</t>
    </r>
    <r>
      <rPr>
        <sz val="8"/>
        <color rgb="FF000000"/>
        <rFont val="Arial"/>
        <family val="2"/>
      </rPr>
      <t>/mil</t>
    </r>
  </si>
  <si>
    <t>-</t>
  </si>
  <si>
    <t>A.1.2</t>
  </si>
  <si>
    <t>Chambre mil 6 pers.</t>
  </si>
  <si>
    <t>A.1.3</t>
  </si>
  <si>
    <t>Chambre mil 2 pers.</t>
  </si>
  <si>
    <t>A.1.4</t>
  </si>
  <si>
    <t>Chambre mil 1 pers.</t>
  </si>
  <si>
    <t>A.1.5</t>
  </si>
  <si>
    <t>Locaux de stockage linge propre exploitant</t>
  </si>
  <si>
    <t>Local</t>
  </si>
  <si>
    <t>A.1.6</t>
  </si>
  <si>
    <t>Dépôt déchets trp (au moins 1 local / étage)</t>
  </si>
  <si>
    <t>A.1.7</t>
  </si>
  <si>
    <t>Local appareils de nettoyage exploitant (au moins 1 local / étage)</t>
  </si>
  <si>
    <t>A.1.8</t>
  </si>
  <si>
    <t>Local d’entretien trp (au moins 1 local / étage)</t>
  </si>
  <si>
    <t>A.3</t>
  </si>
  <si>
    <t>A.3.1</t>
  </si>
  <si>
    <t>1 module de salle d’eau douche pour 35 mil</t>
  </si>
  <si>
    <t>Module de salle d’eau</t>
  </si>
  <si>
    <t>A.3.2</t>
  </si>
  <si>
    <t>1 module de salle d’eau WC pour 60 mil</t>
  </si>
  <si>
    <t>A.3.3</t>
  </si>
  <si>
    <t xml:space="preserve">1 module de salle d’eau urinoirs pour 60 mil avec WC pour 24 mil         </t>
  </si>
  <si>
    <t>A.3.4</t>
  </si>
  <si>
    <t>1 module de salle d’eau lavabo / coin lavabo pour 60 mil</t>
  </si>
  <si>
    <t>A.3.5</t>
  </si>
  <si>
    <t>1 module de salle d’eau handicapés pour 1 mil avec douche, WC, lavabo</t>
  </si>
  <si>
    <t>B.1</t>
  </si>
  <si>
    <t>B.1.1</t>
  </si>
  <si>
    <t>B.1.1.1</t>
  </si>
  <si>
    <t>Bureau 2 pers. (2 PTB)</t>
  </si>
  <si>
    <t>B.1.1.2</t>
  </si>
  <si>
    <t>Bureau 1 pers. (1 PTB) r cdt / cdt pl armes</t>
  </si>
  <si>
    <t>B.1.1.3</t>
  </si>
  <si>
    <t>Bureau multipostes 3 pers. (3 PTB)</t>
  </si>
  <si>
    <t>B.1.1.4</t>
  </si>
  <si>
    <t>Salle de rapports</t>
  </si>
  <si>
    <t>B.1.1.5</t>
  </si>
  <si>
    <t>Chancellerie (secrétariat scolaire)</t>
  </si>
  <si>
    <t>B.1.1.6</t>
  </si>
  <si>
    <t>Archives / Matériel de bureau et appareils</t>
  </si>
  <si>
    <t>B.1.2</t>
  </si>
  <si>
    <t>B.1.2.1</t>
  </si>
  <si>
    <t>Bureau 1 pers. (1 PTB) cdt cp</t>
  </si>
  <si>
    <t>B.1.2.2</t>
  </si>
  <si>
    <t>Bureau multipostes 4 pers. (4 PTB) chancellerie cp</t>
  </si>
  <si>
    <t>B.1.2.3</t>
  </si>
  <si>
    <t>Bureau 2 pers. (2 PTB) sgtm / four</t>
  </si>
  <si>
    <t>B.1.2.4</t>
  </si>
  <si>
    <t>B.1.2.5</t>
  </si>
  <si>
    <t>Salle de rapports complémentaire (12 places)</t>
  </si>
  <si>
    <t>B.1.2.6</t>
  </si>
  <si>
    <t>B.1.2.7</t>
  </si>
  <si>
    <t>Salle de préparation du travail sof (24 places)</t>
  </si>
  <si>
    <t>B.1.3</t>
  </si>
  <si>
    <t>B.1.3.1</t>
  </si>
  <si>
    <t>B.1.3.2</t>
  </si>
  <si>
    <t xml:space="preserve">Bureau 1 pers. (1 PTB) </t>
  </si>
  <si>
    <t>B.1.3.3</t>
  </si>
  <si>
    <t>B.1.3.4</t>
  </si>
  <si>
    <t>B.1.3.5</t>
  </si>
  <si>
    <t>D.1</t>
  </si>
  <si>
    <t>D.1.1</t>
  </si>
  <si>
    <t xml:space="preserve">Locaux de stockage matériel (mag sgtm) </t>
  </si>
  <si>
    <t>D.1.2</t>
  </si>
  <si>
    <t>Locaux de stockage munitions</t>
  </si>
  <si>
    <t>D.1.3</t>
  </si>
  <si>
    <t>Local de sécurité pour les armes</t>
  </si>
  <si>
    <t>D.1.4</t>
  </si>
  <si>
    <t>Salle de séchage pour vêtements</t>
  </si>
  <si>
    <t>D.1.5</t>
  </si>
  <si>
    <t>Local de stockage central pour l’exploitant pour linge de lit propre</t>
  </si>
  <si>
    <t>D.1.6</t>
  </si>
  <si>
    <t>Local de stockage central pour l’exploitant pour linge de lit sale</t>
  </si>
  <si>
    <t>D.1.7</t>
  </si>
  <si>
    <t>Local de stockage central pour l’exploitant évacuation des ordures</t>
  </si>
  <si>
    <t>D.1.8</t>
  </si>
  <si>
    <t>Local de stockage exploitant pour matériel d’exploitation</t>
  </si>
  <si>
    <t>D.1.9</t>
  </si>
  <si>
    <t>Local de stockage pour matériel pédagogique</t>
  </si>
  <si>
    <t>D.3</t>
  </si>
  <si>
    <t>D.3.1.1</t>
  </si>
  <si>
    <t>Bureau de poste avec guichet</t>
  </si>
  <si>
    <t>D.3.1.2</t>
  </si>
  <si>
    <t>Aire de stationnement extérieure pour vhc postal, couverte par un avant-toit</t>
  </si>
  <si>
    <t>Surface extérieure</t>
  </si>
  <si>
    <t>E.3</t>
  </si>
  <si>
    <t>E.3.1</t>
  </si>
  <si>
    <t>Salle théorique pour l’instruction technique</t>
  </si>
  <si>
    <t>E.3.2</t>
  </si>
  <si>
    <t>Locaux des simulateurs</t>
  </si>
  <si>
    <t>E.3.3</t>
  </si>
  <si>
    <t xml:space="preserve">Halles d’instruction </t>
  </si>
  <si>
    <t>E.3.4</t>
  </si>
  <si>
    <t>Halles vhc avec fonction d’instruction</t>
  </si>
  <si>
    <t>E.3.5</t>
  </si>
  <si>
    <t>Salle théorique multifonctionnelle cp, subdivisible en salles théoriques section</t>
  </si>
  <si>
    <t>E.5</t>
  </si>
  <si>
    <t>Locaux de sport</t>
  </si>
  <si>
    <t>E.5.1</t>
  </si>
  <si>
    <t>Nombre salle(s) simple(s)</t>
  </si>
  <si>
    <t>Dimensions selon standard OFSPO</t>
  </si>
  <si>
    <t>E.5.1.1</t>
  </si>
  <si>
    <t>Local des agrès</t>
  </si>
  <si>
    <t>E.5.1.2</t>
  </si>
  <si>
    <t>Salle de sport (dimensions normalisées)</t>
  </si>
  <si>
    <t>E.5.1.3</t>
  </si>
  <si>
    <t>Vestiaires</t>
  </si>
  <si>
    <t>E.5.1.4</t>
  </si>
  <si>
    <t>Douches, zone de séchage</t>
  </si>
  <si>
    <t>E.5.1.5</t>
  </si>
  <si>
    <t>Toilettes</t>
  </si>
  <si>
    <t>E.5.1.6</t>
  </si>
  <si>
    <t>Local pour appareils de nettoyage</t>
  </si>
  <si>
    <t>E.5.2</t>
  </si>
  <si>
    <t>Nombre salle(s) double(s)</t>
  </si>
  <si>
    <t>E.5.2.1</t>
  </si>
  <si>
    <t>E.5.2.2</t>
  </si>
  <si>
    <t>E.5.2.3</t>
  </si>
  <si>
    <t>E.5.2.4</t>
  </si>
  <si>
    <t>E.5.2.5</t>
  </si>
  <si>
    <t>E.5.2.6</t>
  </si>
  <si>
    <t>E.5.3</t>
  </si>
  <si>
    <t>Nombre de salles triples</t>
  </si>
  <si>
    <t>E.5.3.1</t>
  </si>
  <si>
    <t>E.5.3.2</t>
  </si>
  <si>
    <t>E.5.3.3</t>
  </si>
  <si>
    <t>E.5.3.4</t>
  </si>
  <si>
    <t>E.5.3.5</t>
  </si>
  <si>
    <t>E.5.3.6</t>
  </si>
  <si>
    <t>Local pour appareils de nettoyage exploitant</t>
  </si>
  <si>
    <t>E.5.4</t>
  </si>
  <si>
    <t>Nombre de salles de musculation/fitness par type</t>
  </si>
  <si>
    <t>E.5.4.1</t>
  </si>
  <si>
    <t>Salle de musculation / fitness STANDARD (équipement normal)</t>
  </si>
  <si>
    <t>E.5.4.2</t>
  </si>
  <si>
    <t>Salle de musculation / fitness REDUX (équipement réduit)</t>
  </si>
  <si>
    <t>E.5.4.3</t>
  </si>
  <si>
    <t>Salle de musculation / fitness MINI (équipement réduit)</t>
  </si>
  <si>
    <t>E.6</t>
  </si>
  <si>
    <t xml:space="preserve">Local de garde </t>
  </si>
  <si>
    <t>E.6.1</t>
  </si>
  <si>
    <t>Cellules d’arrêt local de garde pl armes, WC et lavabo incl.</t>
  </si>
  <si>
    <t>E.6.2</t>
  </si>
  <si>
    <t>Hall pour cellules d’arrêt local de garde pl armes (par cellule)</t>
  </si>
  <si>
    <t>E.6.3</t>
  </si>
  <si>
    <t>Salle de séjour et à manger garde</t>
  </si>
  <si>
    <t>E.6.4</t>
  </si>
  <si>
    <t>Chambre de piquet cdt et rempl 2 pers.</t>
  </si>
  <si>
    <t>E.6.5</t>
  </si>
  <si>
    <t>Chambre de piquet 4 pers. (hommes)</t>
  </si>
  <si>
    <t>E.6.6</t>
  </si>
  <si>
    <t>Chambre de piquet 4 pers. (femmes)</t>
  </si>
  <si>
    <t>E.6.7</t>
  </si>
  <si>
    <t>Loge</t>
  </si>
  <si>
    <t>E.6.8</t>
  </si>
  <si>
    <t>Bureau cdt garde avec armoire de sécurité pour mun et mat sens</t>
  </si>
  <si>
    <t>E.6.9</t>
  </si>
  <si>
    <t>Local d’entretien</t>
  </si>
  <si>
    <t>E.6.10</t>
  </si>
  <si>
    <t>Locaux sanitaires unisexes (WC et lavabo)</t>
  </si>
  <si>
    <t>E.7</t>
  </si>
  <si>
    <t>E.7.1</t>
  </si>
  <si>
    <t>Local de lecture</t>
  </si>
  <si>
    <t>E.7.2</t>
  </si>
  <si>
    <t>Local de recueillement</t>
  </si>
  <si>
    <t>E.7.3</t>
  </si>
  <si>
    <t>Vestiaire pilotes avec cabine et magasin d’équipement</t>
  </si>
  <si>
    <t>E.7.5</t>
  </si>
  <si>
    <t>Places de stationnement véhicules militaires et de l’administration</t>
  </si>
  <si>
    <t>E.7.6</t>
  </si>
  <si>
    <t>Places de stationnement véhicules privés (¼ du parc est pris en compte dans les pl stat)</t>
  </si>
  <si>
    <t>E.7.7</t>
  </si>
  <si>
    <t>Place de rétablissement SI couvert</t>
  </si>
  <si>
    <t>E.7.8</t>
  </si>
  <si>
    <t>Aire de stationnement pour vhc service (avec place de rinçage)</t>
  </si>
  <si>
    <t>E.7.9</t>
  </si>
  <si>
    <t>Recyclage / Déchets (centralisé)</t>
  </si>
  <si>
    <t>E.7.10</t>
  </si>
  <si>
    <t>Place d’appel pour une cp / place de rétablissement</t>
  </si>
  <si>
    <t>E.7.11</t>
  </si>
  <si>
    <t>Pelouse (place d’appel cp)</t>
  </si>
  <si>
    <t>E.7.12</t>
  </si>
  <si>
    <t>Piste d’obstacles (piste OTAN)</t>
  </si>
  <si>
    <t>Compléments apportés par l’auteur (SUP 1-6, SUS 7, SI 8, SD 9, SAA 10)</t>
  </si>
  <si>
    <t>m²</t>
  </si>
  <si>
    <t>SUP 1-6</t>
  </si>
  <si>
    <r>
      <rPr>
        <b/>
        <sz val="8"/>
        <rFont val="Arial"/>
        <family val="2"/>
      </rPr>
      <t>m</t>
    </r>
    <r>
      <rPr>
        <b/>
        <vertAlign val="superscript"/>
        <sz val="8"/>
        <color rgb="FF000000"/>
        <rFont val="Arial"/>
        <family val="2"/>
      </rPr>
      <t>2</t>
    </r>
  </si>
  <si>
    <r>
      <rPr>
        <b/>
        <sz val="8"/>
        <rFont val="Arial"/>
        <family val="2"/>
      </rPr>
      <t>Coûts/SUP (m</t>
    </r>
    <r>
      <rPr>
        <b/>
        <vertAlign val="superscript"/>
        <sz val="8"/>
        <color rgb="FF000000"/>
        <rFont val="Arial"/>
        <family val="2"/>
      </rPr>
      <t>2</t>
    </r>
    <r>
      <rPr>
        <b/>
        <sz val="8"/>
        <color rgb="FF000000"/>
        <rFont val="Arial"/>
        <family val="2"/>
      </rPr>
      <t>)</t>
    </r>
  </si>
  <si>
    <r>
      <rPr>
        <b/>
        <sz val="8"/>
        <rFont val="Arial"/>
        <family val="2"/>
      </rPr>
      <t>SUP (m</t>
    </r>
    <r>
      <rPr>
        <b/>
        <vertAlign val="superscript"/>
        <sz val="8"/>
        <rFont val="Arial"/>
        <family val="2"/>
      </rPr>
      <t>2</t>
    </r>
    <r>
      <rPr>
        <b/>
        <sz val="8"/>
        <rFont val="Arial"/>
        <family val="2"/>
      </rPr>
      <t>)</t>
    </r>
  </si>
  <si>
    <t>SUP dans SP</t>
  </si>
  <si>
    <t>Total SUP 1-6</t>
  </si>
  <si>
    <r>
      <rPr>
        <b/>
        <sz val="8"/>
        <rFont val="Arial"/>
        <family val="2"/>
      </rPr>
      <t>Coûts/SAA 10 (m</t>
    </r>
    <r>
      <rPr>
        <b/>
        <vertAlign val="superscript"/>
        <sz val="8"/>
        <color rgb="FF000000"/>
        <rFont val="Arial"/>
        <family val="2"/>
      </rPr>
      <t>2</t>
    </r>
    <r>
      <rPr>
        <b/>
        <sz val="8"/>
        <color rgb="FF000000"/>
        <rFont val="Arial"/>
        <family val="2"/>
      </rPr>
      <t>)</t>
    </r>
  </si>
  <si>
    <t xml:space="preserve">Terrain difficile </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</si>
  <si>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</si>
  <si>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r>
      <rPr>
        <b/>
        <sz val="8"/>
        <rFont val="Arial"/>
        <family val="2"/>
      </rPr>
      <t>m</t>
    </r>
    <r>
      <rPr>
        <b/>
        <vertAlign val="superscript"/>
        <sz val="8"/>
        <color rgb="FF000000"/>
        <rFont val="Arial"/>
        <family val="2"/>
      </rPr>
      <t>2</t>
    </r>
    <r>
      <rPr>
        <b/>
        <sz val="8"/>
        <color rgb="FF000000"/>
        <rFont val="Arial"/>
        <family val="2"/>
      </rPr>
      <t>/mil</t>
    </r>
  </si>
  <si>
    <t>G - Centre subs</t>
  </si>
  <si>
    <t>G.1</t>
  </si>
  <si>
    <t>G.1.1</t>
  </si>
  <si>
    <t>Local de restauration / Salle théorique (multifonctions)</t>
  </si>
  <si>
    <t>G.1.2</t>
  </si>
  <si>
    <t>Hall d’entrée distribution (circulation des convives) avec dispositif de nettoyage des mains</t>
  </si>
  <si>
    <t>G.1.3</t>
  </si>
  <si>
    <t>G.1.4</t>
  </si>
  <si>
    <t>G.2</t>
  </si>
  <si>
    <t>G.2.1</t>
  </si>
  <si>
    <t>Préparation</t>
  </si>
  <si>
    <t>G.2.2</t>
  </si>
  <si>
    <t>Préparation cuisine froide</t>
  </si>
  <si>
    <t>G.2.3</t>
  </si>
  <si>
    <t>Préparation cuisine chaude</t>
  </si>
  <si>
    <t>G.2.4</t>
  </si>
  <si>
    <t>Zone de dressage</t>
  </si>
  <si>
    <t>G.3</t>
  </si>
  <si>
    <t>G.3.1</t>
  </si>
  <si>
    <t>Comptoir de distribution</t>
  </si>
  <si>
    <t>G.3.2</t>
  </si>
  <si>
    <t>Kiosque</t>
  </si>
  <si>
    <t>G.4</t>
  </si>
  <si>
    <t>G.4.1</t>
  </si>
  <si>
    <t>Réception des marchandises, intérieur</t>
  </si>
  <si>
    <t>G.4.2</t>
  </si>
  <si>
    <t>Livraison, extérieur, couvert</t>
  </si>
  <si>
    <t>G.5</t>
  </si>
  <si>
    <t>G.5.1</t>
  </si>
  <si>
    <t>Chambre froide</t>
  </si>
  <si>
    <t>G.5.2</t>
  </si>
  <si>
    <t>Chambre de congélation</t>
  </si>
  <si>
    <t>G.6</t>
  </si>
  <si>
    <t>G.6.1</t>
  </si>
  <si>
    <t>Local de stockage petit matériel apprentis</t>
  </si>
  <si>
    <t>G.6.2</t>
  </si>
  <si>
    <t>Local de stockage vivres de l’armée</t>
  </si>
  <si>
    <t>G.6.3</t>
  </si>
  <si>
    <t>Magasin pour cuisine et matériel de corps</t>
  </si>
  <si>
    <t>G.6.4</t>
  </si>
  <si>
    <t>Local de stockage réserves journalières</t>
  </si>
  <si>
    <t>G.7</t>
  </si>
  <si>
    <t>G.7.1</t>
  </si>
  <si>
    <t>Zone de nettoyage (vaisselle, matériel de cuisine, matériel de corps incl. 4 m²)</t>
  </si>
  <si>
    <t>G.7.2</t>
  </si>
  <si>
    <t>Local de stockage vaisselle propre</t>
  </si>
  <si>
    <t>G.7.3</t>
  </si>
  <si>
    <t>Magasin de l’exploitant</t>
  </si>
  <si>
    <t>G.8</t>
  </si>
  <si>
    <t>G.8.1</t>
  </si>
  <si>
    <t>Poste de travail chef de cuisine</t>
  </si>
  <si>
    <t>G.8.2</t>
  </si>
  <si>
    <t>Poste de travail responsable subsistance pl armes</t>
  </si>
  <si>
    <t>G.8.3</t>
  </si>
  <si>
    <t>Poste de travail apprentis</t>
  </si>
  <si>
    <t>G.8.4</t>
  </si>
  <si>
    <t>Locaux sanitaires et vestiaires cuisine F/H et douche</t>
  </si>
  <si>
    <t>G.8.5</t>
  </si>
  <si>
    <t>Recyclage / Déchets subs (dépôt intermédiaire cuis)</t>
  </si>
  <si>
    <t>G.8.6</t>
  </si>
  <si>
    <t>Poste de récupération déchets organiques</t>
  </si>
  <si>
    <t>G.8.7</t>
  </si>
  <si>
    <t>Subsistance de campagne distribution</t>
  </si>
  <si>
    <t>G.8.8</t>
  </si>
  <si>
    <t>Subsistance de campagne reprise</t>
  </si>
  <si>
    <t>G.8.9</t>
  </si>
  <si>
    <t>Fonctionnement de secours (emplacement pour groupe électrogène mobile de secours)</t>
  </si>
  <si>
    <t>G.8.10</t>
  </si>
  <si>
    <t>Monobloc, etc.</t>
  </si>
  <si>
    <t>G.8.11</t>
  </si>
  <si>
    <t>Local technique froid</t>
  </si>
  <si>
    <t>G.8.12</t>
  </si>
  <si>
    <t>Local électrique</t>
  </si>
  <si>
    <t>G.8.13</t>
  </si>
  <si>
    <t>Cuisine extérieure / station d’accueil SSM</t>
  </si>
  <si>
    <r>
      <rPr>
        <b/>
        <sz val="8"/>
        <rFont val="Arial"/>
        <family val="2"/>
      </rPr>
      <t>Surface en m</t>
    </r>
    <r>
      <rPr>
        <b/>
        <vertAlign val="superscript"/>
        <sz val="8"/>
        <color rgb="FF000000"/>
        <rFont val="Arial"/>
        <family val="2"/>
      </rPr>
      <t>2</t>
    </r>
  </si>
  <si>
    <t>Centre médical régional (CMR)</t>
  </si>
  <si>
    <t>Ambulatoire (A)</t>
  </si>
  <si>
    <t>Structure</t>
  </si>
  <si>
    <t>CMR standard</t>
  </si>
  <si>
    <t>CMR réduit</t>
  </si>
  <si>
    <t>A permanent</t>
  </si>
  <si>
    <t>A temporaire</t>
  </si>
  <si>
    <t>Patients stationnaires, lits</t>
  </si>
  <si>
    <t>Patients ambulatoires (sans lit)</t>
  </si>
  <si>
    <t>Pers san exploit (milice)</t>
  </si>
  <si>
    <t>Méd trp (milice)</t>
  </si>
  <si>
    <t>Méd chef / Rempl méd chef RMM</t>
  </si>
  <si>
    <t>Médecin de piquet</t>
  </si>
  <si>
    <t>Pers san exploit de piquet (milice)</t>
  </si>
  <si>
    <t>C SS RMM / Rempl c SS RMM</t>
  </si>
  <si>
    <t>Personnel infirmier</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</si>
  <si>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b/>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b/>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b/>
        <sz val="8"/>
        <color rgb="FF000000"/>
        <rFont val="Arial"/>
        <family val="2"/>
      </rPr>
      <t xml:space="preserve"> </t>
    </r>
    <r>
      <rPr>
        <sz val="8"/>
        <color rgb="FF000000"/>
        <rFont val="Arial"/>
        <family val="2"/>
      </rPr>
      <t>Affectations diverses (surface des abords aménagés)</t>
    </r>
  </si>
  <si>
    <t>Nombre 
de locaux</t>
  </si>
  <si>
    <r>
      <rPr>
        <b/>
        <sz val="8"/>
        <rFont val="Arial"/>
        <family val="2"/>
      </rPr>
      <t>m²</t>
    </r>
    <r>
      <rPr>
        <b/>
        <vertAlign val="superscript"/>
        <sz val="8"/>
        <color rgb="FF000000"/>
        <rFont val="Arial"/>
        <family val="2"/>
      </rPr>
      <t xml:space="preserve"> 
</t>
    </r>
    <r>
      <rPr>
        <b/>
        <sz val="8"/>
        <color rgb="FF000000"/>
        <rFont val="Arial"/>
        <family val="2"/>
      </rPr>
      <t>m²/mil</t>
    </r>
  </si>
  <si>
    <r>
      <rPr>
        <b/>
        <sz val="8"/>
        <rFont val="Arial"/>
        <family val="2"/>
      </rPr>
      <t>Somme des 
surfaces (m</t>
    </r>
    <r>
      <rPr>
        <b/>
        <vertAlign val="superscript"/>
        <sz val="8"/>
        <color rgb="FF000000"/>
        <rFont val="Arial"/>
        <family val="2"/>
      </rPr>
      <t>2</t>
    </r>
    <r>
      <rPr>
        <b/>
        <sz val="8"/>
        <color rgb="FF000000"/>
        <rFont val="Arial"/>
        <family val="2"/>
      </rPr>
      <t>)</t>
    </r>
  </si>
  <si>
    <t>F.1</t>
  </si>
  <si>
    <t xml:space="preserve">CMR (centre médical régional) </t>
  </si>
  <si>
    <t>F.1.1</t>
  </si>
  <si>
    <t>Locaux d’habitation (chambres personnel)</t>
  </si>
  <si>
    <t>F.1.1.1</t>
  </si>
  <si>
    <t>Chambre médecins et piquet 2 pers.
(sanitaires incl. - DO, WC, LAV)</t>
  </si>
  <si>
    <t>F.1.1.2</t>
  </si>
  <si>
    <t>Chambre pers san exploit 6 pers.
(sanitaires incl. - DO, WC, LAV)</t>
  </si>
  <si>
    <t>F.1.2</t>
  </si>
  <si>
    <t>Salles d’attente</t>
  </si>
  <si>
    <t>F.1.2.1</t>
  </si>
  <si>
    <t>Salle d’attente patients avec sanitaires</t>
  </si>
  <si>
    <t>F.1.3</t>
  </si>
  <si>
    <t>Cuisines, locaux de restauration, local de séjour</t>
  </si>
  <si>
    <t>F.1.3.1</t>
  </si>
  <si>
    <t>Salle à manger et de séjour pour patients</t>
  </si>
  <si>
    <t>Mil</t>
  </si>
  <si>
    <t>F.1.3.2</t>
  </si>
  <si>
    <t>Salle à manger et de séjour pour médecins, personnel infirmier et pers san exploit</t>
  </si>
  <si>
    <t>F.1.3.3</t>
  </si>
  <si>
    <t>Cuisine pour préparation subs patients</t>
  </si>
  <si>
    <t>F.1.3.4</t>
  </si>
  <si>
    <t>Cuisine du personnel</t>
  </si>
  <si>
    <t>F.1.4</t>
  </si>
  <si>
    <t>F.1.4.1</t>
  </si>
  <si>
    <t>Bureau méd chef et rempl</t>
  </si>
  <si>
    <t>PTB</t>
  </si>
  <si>
    <t>F.1.4.2</t>
  </si>
  <si>
    <t>Bureau C SS RMM et rempl</t>
  </si>
  <si>
    <t>F.1.4.3</t>
  </si>
  <si>
    <t xml:space="preserve">Bureau pers infirm avec appareils de bureau (max. 6 postes de travail) </t>
  </si>
  <si>
    <t>F.1.4.4</t>
  </si>
  <si>
    <t>Loge / Local de piquet CMR</t>
  </si>
  <si>
    <t>F.1.4.5</t>
  </si>
  <si>
    <t>Sas entrées / vestibule</t>
  </si>
  <si>
    <t>F.1.4.6</t>
  </si>
  <si>
    <t>Bureau infirmiers/infirmières</t>
  </si>
  <si>
    <t>F.1.4.7</t>
  </si>
  <si>
    <t>Vestiaires pour personnel civil (femmes et hommes)
(WC/douche incl.)</t>
  </si>
  <si>
    <t>F.1.4.8</t>
  </si>
  <si>
    <t>WC pour patients ambulatoires (femmes et hommes)
(les WC femmes doivent être accessibles en fauteuil roulant)</t>
  </si>
  <si>
    <t>F.1.5</t>
  </si>
  <si>
    <t>F.1.5.1</t>
  </si>
  <si>
    <t>Local de stockage mat san</t>
  </si>
  <si>
    <t>F.1.5.2</t>
  </si>
  <si>
    <t>Local de stockage mat instr</t>
  </si>
  <si>
    <t>F.1.5.3</t>
  </si>
  <si>
    <t>Local pharma</t>
  </si>
  <si>
    <t>F.1.5.4</t>
  </si>
  <si>
    <t>Local de stockage linge propre</t>
  </si>
  <si>
    <t>F.1.5.5</t>
  </si>
  <si>
    <t>Local de stockage linge sale</t>
  </si>
  <si>
    <t>F.1.5.6</t>
  </si>
  <si>
    <t>Local d’entretien central</t>
  </si>
  <si>
    <t>F.1.5.7</t>
  </si>
  <si>
    <t>Local d’entretien étage</t>
  </si>
  <si>
    <t>F.1.5.8</t>
  </si>
  <si>
    <t>Stock matériel mil</t>
  </si>
  <si>
    <t>F.1.5.9</t>
  </si>
  <si>
    <t xml:space="preserve">Garage pour ambulance de transport (AT) </t>
  </si>
  <si>
    <t>F.1.5.10</t>
  </si>
  <si>
    <t>Local à déchets (centralisé)</t>
  </si>
  <si>
    <t>F.1.5.11</t>
  </si>
  <si>
    <t>Local à déchets (décentralisé)</t>
  </si>
  <si>
    <t>F.1.5.12</t>
  </si>
  <si>
    <t>Places de stationnement pour véhicules de service (nº M+)</t>
  </si>
  <si>
    <t>Surface extérieure du site</t>
  </si>
  <si>
    <t>F.1.6</t>
  </si>
  <si>
    <t>Locaux d’archives, collections</t>
  </si>
  <si>
    <t>F.1.6.1</t>
  </si>
  <si>
    <t>Local d’archives</t>
  </si>
  <si>
    <t>F.1.7</t>
  </si>
  <si>
    <t>Locaux avec équipement méd. général</t>
  </si>
  <si>
    <t>F.1.7.1</t>
  </si>
  <si>
    <t>Local d’examen</t>
  </si>
  <si>
    <t>F.1.7.2</t>
  </si>
  <si>
    <t>Local de soins</t>
  </si>
  <si>
    <t>F.1.7.3</t>
  </si>
  <si>
    <t>Local de stérilisation</t>
  </si>
  <si>
    <t>F.1.7.4</t>
  </si>
  <si>
    <t>Local de laboratoire</t>
  </si>
  <si>
    <t>F.1.7.5</t>
  </si>
  <si>
    <t>Monte-charge</t>
  </si>
  <si>
    <t>F.1.8</t>
  </si>
  <si>
    <t>Locaux pour physiothérapie et réhabilitation</t>
  </si>
  <si>
    <t>F.1.8.1</t>
  </si>
  <si>
    <t>Local de physiothérapie</t>
  </si>
  <si>
    <t>F.1.9</t>
  </si>
  <si>
    <t>Locaux avec lits avec équipement général</t>
  </si>
  <si>
    <t>F.1.9.1</t>
  </si>
  <si>
    <t>Local avec lits of / sof sup. 2 pers. / femmes
(sanitaires incl. - DO, WC, LAV)</t>
  </si>
  <si>
    <t>F.1.9.2</t>
  </si>
  <si>
    <t>Local avec lits sof / personnel 4 pers.
(sanitaires incl. - DO, WC, LAV)</t>
  </si>
  <si>
    <t>F.1.9.3</t>
  </si>
  <si>
    <t>Local avec lits sof / personnel 6 pers.
(sanitaires incl. - DO, WC, LAV)</t>
  </si>
  <si>
    <t>F.1.9.4</t>
  </si>
  <si>
    <t>Local avec lit isolation
(sanitaires incl. - DO, WC, LAV)</t>
  </si>
  <si>
    <t>F.2</t>
  </si>
  <si>
    <t xml:space="preserve">CMR réd (centre médical régional) </t>
  </si>
  <si>
    <t>F.2.1</t>
  </si>
  <si>
    <t>F.2.1.1</t>
  </si>
  <si>
    <t>Chambre 2 pers. pour médecins et piquet
(sanitaires incl. - DO, WC, LAV)</t>
  </si>
  <si>
    <t>F.2.1.2</t>
  </si>
  <si>
    <t>F.2.2</t>
  </si>
  <si>
    <t>F.2.2.1</t>
  </si>
  <si>
    <t>F.2.3</t>
  </si>
  <si>
    <t>F.2.3.1</t>
  </si>
  <si>
    <t>F.2.3.2</t>
  </si>
  <si>
    <t>F.2.3.3</t>
  </si>
  <si>
    <t>F.2.3.4</t>
  </si>
  <si>
    <t>F.2.4</t>
  </si>
  <si>
    <t>F.2.4.1</t>
  </si>
  <si>
    <t>F.2.4.2</t>
  </si>
  <si>
    <t>F.2.4.3</t>
  </si>
  <si>
    <t>F.2.4.4</t>
  </si>
  <si>
    <t>F.2.4.5</t>
  </si>
  <si>
    <t>F.2.4.6</t>
  </si>
  <si>
    <t>F.2.4.7</t>
  </si>
  <si>
    <t>F.2.4.8</t>
  </si>
  <si>
    <t>WC (patients ambulatoires) femmes et hommes</t>
  </si>
  <si>
    <t>F.2.5</t>
  </si>
  <si>
    <t>F.2.5.1</t>
  </si>
  <si>
    <t>Local mat san</t>
  </si>
  <si>
    <t>F.2.5.2</t>
  </si>
  <si>
    <t>Local mat instr</t>
  </si>
  <si>
    <t>F.2.5.3</t>
  </si>
  <si>
    <t>F.2.5.4</t>
  </si>
  <si>
    <t>Local linge propre</t>
  </si>
  <si>
    <t>F.2.5.5</t>
  </si>
  <si>
    <t>Local linge sale</t>
  </si>
  <si>
    <t>F.2.5.6</t>
  </si>
  <si>
    <t>F.2.5.7</t>
  </si>
  <si>
    <t>F.2.5.8</t>
  </si>
  <si>
    <t>F.2.5.9</t>
  </si>
  <si>
    <t>F.2.5.10</t>
  </si>
  <si>
    <t>F.2.5.11</t>
  </si>
  <si>
    <t>F.2.5.12</t>
  </si>
  <si>
    <t>F.2.6</t>
  </si>
  <si>
    <t>F.2.6.1</t>
  </si>
  <si>
    <t>F.2.7</t>
  </si>
  <si>
    <t>F.2.7.1</t>
  </si>
  <si>
    <t>F.2.7.2</t>
  </si>
  <si>
    <t>F.2.7.3</t>
  </si>
  <si>
    <t>F.2.7.4</t>
  </si>
  <si>
    <t>F.2.7.5</t>
  </si>
  <si>
    <t>F.2.8</t>
  </si>
  <si>
    <t>F.2.8.1</t>
  </si>
  <si>
    <t>F.2.9</t>
  </si>
  <si>
    <t>F.2.9.1</t>
  </si>
  <si>
    <t>F.2.9.2</t>
  </si>
  <si>
    <t>F.2.9.3</t>
  </si>
  <si>
    <t>F.2.9.4</t>
  </si>
  <si>
    <t>F.3</t>
  </si>
  <si>
    <t>AP (ambulatoire permanent)</t>
  </si>
  <si>
    <t>F.3.1</t>
  </si>
  <si>
    <t>F.3.1.1</t>
  </si>
  <si>
    <t>Salle d’attente patients</t>
  </si>
  <si>
    <t>F.3.2</t>
  </si>
  <si>
    <t>F.3.2.1</t>
  </si>
  <si>
    <t xml:space="preserve">Local polyvalent médecins, personnel infirmier et pers san exploit  </t>
  </si>
  <si>
    <t>F.3.2.2</t>
  </si>
  <si>
    <t>F.3.3</t>
  </si>
  <si>
    <t>F.3.3.1</t>
  </si>
  <si>
    <t>Bureau pers infirm</t>
  </si>
  <si>
    <t>F.3.3.2</t>
  </si>
  <si>
    <t>Loge (AP / AT)</t>
  </si>
  <si>
    <t>F.3.3.3</t>
  </si>
  <si>
    <t>Sas entrées</t>
  </si>
  <si>
    <t>F.3.3.4</t>
  </si>
  <si>
    <t>WC, douche et vestiaires du personnel, femmes et hommes</t>
  </si>
  <si>
    <t>F.3.3.5</t>
  </si>
  <si>
    <t>F.3.4</t>
  </si>
  <si>
    <t>F.3.4.1</t>
  </si>
  <si>
    <t>F.3.4.2</t>
  </si>
  <si>
    <t>F.3.4.3</t>
  </si>
  <si>
    <t>F.3.4.4</t>
  </si>
  <si>
    <t>F.3.5</t>
  </si>
  <si>
    <t>F.3.5.1</t>
  </si>
  <si>
    <t>F.3.5.2</t>
  </si>
  <si>
    <t>F.3.5.3</t>
  </si>
  <si>
    <t>Monte-charge (si pas au RdC)</t>
  </si>
  <si>
    <t>F.4</t>
  </si>
  <si>
    <t>AT (ambulatoire temporaire)</t>
  </si>
  <si>
    <t>F.4.1</t>
  </si>
  <si>
    <t>F.4.1.1</t>
  </si>
  <si>
    <t>F.4.2</t>
  </si>
  <si>
    <t>F.4.2.1</t>
  </si>
  <si>
    <t xml:space="preserve">Local polyvalent médecins, personnel infirmier et pers san exploit </t>
  </si>
  <si>
    <t>F.4.2.2</t>
  </si>
  <si>
    <t>F.4.3</t>
  </si>
  <si>
    <t>F.4.3.1</t>
  </si>
  <si>
    <t>F.4.3.2</t>
  </si>
  <si>
    <t>F.4.3.3</t>
  </si>
  <si>
    <t>F.4.3.4</t>
  </si>
  <si>
    <t>F.4.3.5</t>
  </si>
  <si>
    <t>F.4.4</t>
  </si>
  <si>
    <t>F.4.4.1</t>
  </si>
  <si>
    <t>F.4.4.2</t>
  </si>
  <si>
    <t>F.4.4.3</t>
  </si>
  <si>
    <t>F.4.4.4</t>
  </si>
  <si>
    <t>F.4.5</t>
  </si>
  <si>
    <t>F.4.5.1</t>
  </si>
  <si>
    <t>F.4.5.2</t>
  </si>
  <si>
    <t>F.4.5.3</t>
  </si>
  <si>
    <t>(F8A7) 10.3</t>
  </si>
  <si>
    <t>Compléments apportés par l’auteur (SAA 10 / F8A7)</t>
  </si>
  <si>
    <t>10.3.2</t>
  </si>
  <si>
    <t>Recyclage / Déchets</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</si>
  <si>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sz val="8"/>
        <color rgb="FF000000"/>
        <rFont val="Arial"/>
        <family val="2"/>
      </rPr>
      <t xml:space="preserve"> </t>
    </r>
    <r>
      <rPr>
        <sz val="8"/>
        <color rgb="FF000000"/>
        <rFont val="Arial"/>
        <family val="2"/>
      </rPr>
      <t>Affectations diverses (surface des abords aménagés)</t>
    </r>
  </si>
  <si>
    <t>Nombre de
locaux/mil/coll</t>
  </si>
  <si>
    <r>
      <rPr>
        <b/>
        <sz val="8"/>
        <rFont val="Arial"/>
        <family val="2"/>
      </rPr>
      <t>m²                                                            m</t>
    </r>
    <r>
      <rPr>
        <b/>
        <vertAlign val="superscript"/>
        <sz val="8"/>
        <color rgb="FF000000"/>
        <rFont val="Arial"/>
        <family val="2"/>
      </rPr>
      <t>2</t>
    </r>
    <r>
      <rPr>
        <b/>
        <sz val="8"/>
        <color rgb="FF000000"/>
        <rFont val="Arial"/>
        <family val="2"/>
      </rPr>
      <t>/mil</t>
    </r>
  </si>
  <si>
    <t>État-major CLA (locaux généraux)</t>
  </si>
  <si>
    <t>A.2</t>
  </si>
  <si>
    <t>Locaux communautaires</t>
  </si>
  <si>
    <t>A.2.3</t>
  </si>
  <si>
    <r>
      <rPr>
        <sz val="8"/>
        <rFont val="Arial"/>
        <family val="2"/>
      </rPr>
      <t>m</t>
    </r>
    <r>
      <rPr>
        <vertAlign val="superscript"/>
        <sz val="8"/>
        <color rgb="FF000000"/>
        <rFont val="Arial"/>
        <family val="2"/>
      </rPr>
      <t>2</t>
    </r>
    <r>
      <rPr>
        <sz val="8"/>
        <color rgb="FF000000"/>
        <rFont val="Arial"/>
        <family val="2"/>
      </rPr>
      <t>/collaborateur</t>
    </r>
  </si>
  <si>
    <t>H.2</t>
  </si>
  <si>
    <t>Locaux de surveillance</t>
  </si>
  <si>
    <t>H.2.5</t>
  </si>
  <si>
    <t>H.2.8</t>
  </si>
  <si>
    <t>Locaux sanitaires femmes (WC, lavabo)</t>
  </si>
  <si>
    <t>H.2.9</t>
  </si>
  <si>
    <t>Locaux sanitaires hommes (WC, lavabo)</t>
  </si>
  <si>
    <r>
      <rPr>
        <sz val="8"/>
        <color theme="1"/>
        <rFont val="Arial"/>
        <family val="2"/>
      </rPr>
      <t>m</t>
    </r>
    <r>
      <rPr>
        <vertAlign val="superscript"/>
        <sz val="8"/>
        <color theme="1"/>
        <rFont val="Arial"/>
        <family val="2"/>
      </rPr>
      <t>2</t>
    </r>
    <r>
      <rPr>
        <sz val="8"/>
        <color theme="1"/>
        <rFont val="Arial"/>
        <family val="2"/>
      </rPr>
      <t>/coll</t>
    </r>
  </si>
  <si>
    <t>B.3</t>
  </si>
  <si>
    <t>B.3.1</t>
  </si>
  <si>
    <t>B1.1</t>
  </si>
  <si>
    <t>Dépôt déchets</t>
  </si>
  <si>
    <t>B1.2</t>
  </si>
  <si>
    <t>Matériel de bureau et appareils</t>
  </si>
  <si>
    <t xml:space="preserve">Local d’archives </t>
  </si>
  <si>
    <t>Local secouriste</t>
  </si>
  <si>
    <t>A.3.7</t>
  </si>
  <si>
    <t>Local d’entretien (appareils de nettoyage) exploitant</t>
  </si>
  <si>
    <t>A.3.8</t>
  </si>
  <si>
    <t>Vestiaire avec armoires</t>
  </si>
  <si>
    <t>Coll</t>
  </si>
  <si>
    <t>A.3.9</t>
  </si>
  <si>
    <t>WC / DO</t>
  </si>
  <si>
    <t>m2/mil</t>
  </si>
  <si>
    <t>A.4.1</t>
  </si>
  <si>
    <t>Local rés cond / wire center</t>
  </si>
  <si>
    <t>Module</t>
  </si>
  <si>
    <t>10.1.1</t>
  </si>
  <si>
    <t>10.1.2</t>
  </si>
  <si>
    <t>Places de stationnement véhicules privés</t>
  </si>
  <si>
    <t>10.2.1</t>
  </si>
  <si>
    <t xml:space="preserve">Parvis             </t>
  </si>
  <si>
    <t>10.2.2</t>
  </si>
  <si>
    <t xml:space="preserve">Routes        </t>
  </si>
  <si>
    <t>10.2.3</t>
  </si>
  <si>
    <t>Places de manœuvre</t>
  </si>
  <si>
    <t>10.2.4</t>
  </si>
  <si>
    <t>Surface non constructible</t>
  </si>
  <si>
    <t>Maintenance</t>
  </si>
  <si>
    <r>
      <rPr>
        <sz val="8"/>
        <color theme="1"/>
        <rFont val="Arial"/>
        <family val="2"/>
      </rPr>
      <t>m</t>
    </r>
    <r>
      <rPr>
        <vertAlign val="superscript"/>
        <sz val="8"/>
        <color theme="1"/>
        <rFont val="Arial"/>
        <family val="2"/>
      </rPr>
      <t>2</t>
    </r>
    <r>
      <rPr>
        <sz val="8"/>
        <color theme="1"/>
        <rFont val="Arial"/>
        <family val="2"/>
      </rPr>
      <t>/mil</t>
    </r>
  </si>
  <si>
    <t>C.1.3</t>
  </si>
  <si>
    <t>C.1.4</t>
  </si>
  <si>
    <t>Halle de fabrication maint</t>
  </si>
  <si>
    <t>C.2.1</t>
  </si>
  <si>
    <t>Atelier véhicules à roues</t>
  </si>
  <si>
    <t>C.2.2</t>
  </si>
  <si>
    <t>Atelier véhicules blindés à roues</t>
  </si>
  <si>
    <t>C.2.3</t>
  </si>
  <si>
    <t>Atelier véhicules à chenilles</t>
  </si>
  <si>
    <t>C.2.4</t>
  </si>
  <si>
    <t>Atelier carrosserie / tôlerie</t>
  </si>
  <si>
    <t>C.2.5</t>
  </si>
  <si>
    <t>Atelier de peinture</t>
  </si>
  <si>
    <t>C.2.6</t>
  </si>
  <si>
    <t>Armurerie</t>
  </si>
  <si>
    <t>C.2.7</t>
  </si>
  <si>
    <t>Atelier transmission / communication</t>
  </si>
  <si>
    <t>C.2.8</t>
  </si>
  <si>
    <t>Atelier systèmes</t>
  </si>
  <si>
    <t>C.2.9</t>
  </si>
  <si>
    <t>Atelier conteneurs</t>
  </si>
  <si>
    <t>C.2.10</t>
  </si>
  <si>
    <t>Atelier extincteurs</t>
  </si>
  <si>
    <t>C.2.11</t>
  </si>
  <si>
    <t>Atelier d’instruction</t>
  </si>
  <si>
    <t>C.3.1</t>
  </si>
  <si>
    <t>Atelier de couture</t>
  </si>
  <si>
    <t>C.3.2</t>
  </si>
  <si>
    <t>Sellerie</t>
  </si>
  <si>
    <t>C.3.3</t>
  </si>
  <si>
    <t>Atelier général</t>
  </si>
  <si>
    <t>C.4.1</t>
  </si>
  <si>
    <t>Atelier CVCS/sanitaire</t>
  </si>
  <si>
    <t>C.4.2</t>
  </si>
  <si>
    <t>Atelier électricité</t>
  </si>
  <si>
    <t>C.4.3</t>
  </si>
  <si>
    <t>Menuiserie</t>
  </si>
  <si>
    <t>D.1.14</t>
  </si>
  <si>
    <t>Locaux de stockage pour matières dangereuses
(solvants, carburants)</t>
  </si>
  <si>
    <t>D.1.15</t>
  </si>
  <si>
    <t xml:space="preserve">Locaux de stockage munitions </t>
  </si>
  <si>
    <t>D.1.16</t>
  </si>
  <si>
    <t xml:space="preserve">Local de sécurité </t>
  </si>
  <si>
    <t>D.1.20</t>
  </si>
  <si>
    <t>D.1.21</t>
  </si>
  <si>
    <t>Livraison de nuit - box</t>
  </si>
  <si>
    <t>D.1.22</t>
  </si>
  <si>
    <t>Entrepôt ateliers de maintenance</t>
  </si>
  <si>
    <t>D.1.23</t>
  </si>
  <si>
    <t>Entrepôt ateliers textiles</t>
  </si>
  <si>
    <t>D.1.24</t>
  </si>
  <si>
    <t>Entrepôt ateliers B&amp;B</t>
  </si>
  <si>
    <t>D.2.1</t>
  </si>
  <si>
    <t>D.2.2</t>
  </si>
  <si>
    <t>1 module / 50 coll</t>
  </si>
  <si>
    <t>10.1.3</t>
  </si>
  <si>
    <t xml:space="preserve">Surface de stockage Charge-F  </t>
  </si>
  <si>
    <t>Parvis</t>
  </si>
  <si>
    <t>Routes</t>
  </si>
  <si>
    <t>Ravitaillement</t>
  </si>
  <si>
    <t>D.1.11</t>
  </si>
  <si>
    <t>Locaux de stockage matériel</t>
  </si>
  <si>
    <t>D.1.12</t>
  </si>
  <si>
    <t xml:space="preserve">Locaux de stockage matériel (mag sgtm) cant trp </t>
  </si>
  <si>
    <t>D.1.13</t>
  </si>
  <si>
    <t>Locaux de stockage matériel et machines (infra, exploitant)</t>
  </si>
  <si>
    <t>Locaux de stockage pour matières dangereuses (solvants, carburants, accus)</t>
  </si>
  <si>
    <t>D.1.17</t>
  </si>
  <si>
    <t>Hangar pour vhc légers</t>
  </si>
  <si>
    <t>D.1.18</t>
  </si>
  <si>
    <t>Hangar pour vhc lourds</t>
  </si>
  <si>
    <t>D.1.19</t>
  </si>
  <si>
    <t>Hangar pour conteneurs</t>
  </si>
  <si>
    <t xml:space="preserve">Hangars véhicules (infra, exploitant) </t>
  </si>
  <si>
    <t>Place de rinçage</t>
  </si>
  <si>
    <t>10.2.5</t>
  </si>
  <si>
    <t>Place de lavage</t>
  </si>
  <si>
    <t>10.2.6</t>
  </si>
  <si>
    <t>Place de contrôle</t>
  </si>
  <si>
    <t>Mise à disposition et exploitation</t>
  </si>
  <si>
    <t>C.3.4</t>
  </si>
  <si>
    <t>Locaux de stockage pour matières dangereuses (solvants, carburants)</t>
  </si>
  <si>
    <t>10.3.1</t>
  </si>
  <si>
    <t>Transport</t>
  </si>
  <si>
    <t xml:space="preserve">Salle de rapports </t>
  </si>
  <si>
    <t>Entrepôt camions</t>
  </si>
  <si>
    <t>Entrepôt voitures</t>
  </si>
  <si>
    <t>10.2.7</t>
  </si>
  <si>
    <t>Place de contrôle camions avec toit</t>
  </si>
  <si>
    <t xml:space="preserve">Signature </t>
  </si>
  <si>
    <t>Unité fonctionnelle</t>
  </si>
  <si>
    <t>Chambre mil 2 pers. (sans salle d’eau)</t>
  </si>
  <si>
    <t>Chambre mil 6 pers. (sans salle d’eau)</t>
  </si>
  <si>
    <t>A.2.1</t>
  </si>
  <si>
    <t>Local de séjour pour collaborateurs civils</t>
  </si>
  <si>
    <t>A.2.2</t>
  </si>
  <si>
    <t>Local de piquet pour 6 personnes</t>
  </si>
  <si>
    <t>Salle à manger et de séjour mil</t>
  </si>
  <si>
    <t>Bureau 1 pers. (1 PTB)</t>
  </si>
  <si>
    <t>Bureau 4 pers. (4 PTB) chancellerie cp</t>
  </si>
  <si>
    <t>Salle de travail sof (24 postes de travail)</t>
  </si>
  <si>
    <t>Locaux de conférence</t>
  </si>
  <si>
    <t>Salle de rapports (12 places)</t>
  </si>
  <si>
    <t>G.2.5</t>
  </si>
  <si>
    <t>Zone</t>
  </si>
  <si>
    <t>G.2.6</t>
  </si>
  <si>
    <t>Zone de distribution</t>
  </si>
  <si>
    <t>G.2.7</t>
  </si>
  <si>
    <t>Entrepôt cuisine</t>
  </si>
  <si>
    <t>Locaux de production</t>
  </si>
  <si>
    <t>Salle de serveurs 1</t>
  </si>
  <si>
    <t>Salle de serveurs 2</t>
  </si>
  <si>
    <t>G.3.3</t>
  </si>
  <si>
    <t>Local de câblage 1</t>
  </si>
  <si>
    <t>G.3.4</t>
  </si>
  <si>
    <t>Local de câblage 2</t>
  </si>
  <si>
    <t>G.3.5</t>
  </si>
  <si>
    <t>Local de câblage 3</t>
  </si>
  <si>
    <t>G.3.6</t>
  </si>
  <si>
    <t>Salle de chiffrement 1</t>
  </si>
  <si>
    <t>G.3.7</t>
  </si>
  <si>
    <t>Salle de chiffrement 2</t>
  </si>
  <si>
    <t>G.3.8</t>
  </si>
  <si>
    <t>Salle de chiffrement 3</t>
  </si>
  <si>
    <t>G.3.9</t>
  </si>
  <si>
    <t>Local technique refroidissement 1</t>
  </si>
  <si>
    <t>G.3.10</t>
  </si>
  <si>
    <t>Local technique refroidissement 2</t>
  </si>
  <si>
    <t>G.3.11</t>
  </si>
  <si>
    <t>Local technique refroidissement 3</t>
  </si>
  <si>
    <t>G.3.12</t>
  </si>
  <si>
    <t>Local des onduleurs 1</t>
  </si>
  <si>
    <t>G.3.13</t>
  </si>
  <si>
    <t>Local des onduleurs 2</t>
  </si>
  <si>
    <t>G.3.14</t>
  </si>
  <si>
    <t>Local des onduleurs 3</t>
  </si>
  <si>
    <t>G.3.15</t>
  </si>
  <si>
    <t>Local des installations auxiliaires d’alimentation 1</t>
  </si>
  <si>
    <t>G.3.16</t>
  </si>
  <si>
    <t>Local des installations auxiliaires d’alimentation 2</t>
  </si>
  <si>
    <t>G.3.17</t>
  </si>
  <si>
    <t>Local des installations auxiliaires d’alimentation 3</t>
  </si>
  <si>
    <t>G.3.18</t>
  </si>
  <si>
    <t>Centrale</t>
  </si>
  <si>
    <t>G.3.19</t>
  </si>
  <si>
    <t>G.3.20</t>
  </si>
  <si>
    <t>Hall d’entrée de la loge (sas)</t>
  </si>
  <si>
    <t>G.3.21</t>
  </si>
  <si>
    <t>Ateliers d’électronique</t>
  </si>
  <si>
    <t>G.3.22</t>
  </si>
  <si>
    <t>Ateliers exploitant, entrepôt incl.</t>
  </si>
  <si>
    <t>Local de stockage linge propre exploitant</t>
  </si>
  <si>
    <t>Local de stockage linge sale exploitant</t>
  </si>
  <si>
    <t>B1.3</t>
  </si>
  <si>
    <t>B1.4</t>
  </si>
  <si>
    <t>Entrepôt exploitant</t>
  </si>
  <si>
    <t>B1.5</t>
  </si>
  <si>
    <t>B1.6</t>
  </si>
  <si>
    <t>B1.7</t>
  </si>
  <si>
    <t>B1.8</t>
  </si>
  <si>
    <t>Local de stockage électronique</t>
  </si>
  <si>
    <t>B1.9</t>
  </si>
  <si>
    <t>Local de sécurité électronique</t>
  </si>
  <si>
    <t>Salles de premiers soins</t>
  </si>
  <si>
    <t>Salles d’eau - douche</t>
  </si>
  <si>
    <t>Salle d’eau - WC</t>
  </si>
  <si>
    <t xml:space="preserve">Salle d’eau - urinoirs  </t>
  </si>
  <si>
    <t>Salle d’eau - lavabo dispositif de nettoyage des mains</t>
  </si>
  <si>
    <t>Salle d’eau handicapés avec douche, WC, lavabo</t>
  </si>
  <si>
    <t>A.3.6</t>
  </si>
  <si>
    <t>(F8A7) 10.1</t>
  </si>
  <si>
    <t>Places de stationnement de véhicules extérieures</t>
  </si>
  <si>
    <t>(F8A7) 10.2</t>
  </si>
  <si>
    <t>Surface de dégagement extérieure</t>
  </si>
  <si>
    <t>Installations de transmission extérieures</t>
  </si>
  <si>
    <t>Champ d’antennes</t>
  </si>
  <si>
    <t>Mât d’antenne</t>
  </si>
  <si>
    <t>10.3.3</t>
  </si>
  <si>
    <t>Antenne parabolique</t>
  </si>
  <si>
    <t>10.3.4</t>
  </si>
  <si>
    <t>Socle conteneur de transmission</t>
  </si>
  <si>
    <t>10.3.5</t>
  </si>
  <si>
    <t>Place pour véhicules spéciaux</t>
  </si>
  <si>
    <t>Sous-total</t>
  </si>
  <si>
    <r>
      <rPr>
        <sz val="8"/>
        <rFont val="Arial"/>
        <family val="2"/>
      </rPr>
      <t xml:space="preserve">Grille quantitative </t>
    </r>
    <r>
      <rPr>
        <b/>
        <sz val="8"/>
        <color rgb="FF000000"/>
        <rFont val="Arial"/>
        <family val="2"/>
      </rPr>
      <t>mil poste PM</t>
    </r>
  </si>
  <si>
    <t>C po PM</t>
  </si>
  <si>
    <t>Rempl c po PM</t>
  </si>
  <si>
    <t>Mil PM sof</t>
  </si>
  <si>
    <r>
      <rPr>
        <b/>
        <sz val="8"/>
        <rFont val="Arial"/>
        <family val="2"/>
      </rPr>
      <t>SUP 1 :</t>
    </r>
    <r>
      <rPr>
        <b/>
        <sz val="8"/>
        <rFont val="Arial"/>
        <family val="2"/>
      </rPr>
      <t xml:space="preserve"> </t>
    </r>
    <r>
      <rPr>
        <sz val="8"/>
        <color rgb="FF000000"/>
        <rFont val="Arial"/>
        <family val="2"/>
      </rPr>
      <t xml:space="preserve">Habitat et séjour centre subs / </t>
    </r>
    <r>
      <rPr>
        <b/>
        <sz val="8"/>
        <color rgb="FF000000"/>
        <rFont val="Arial"/>
        <family val="2"/>
      </rPr>
      <t>SUP 2 :</t>
    </r>
    <r>
      <rPr>
        <b/>
        <sz val="8"/>
        <color rgb="FF000000"/>
        <rFont val="Arial"/>
        <family val="2"/>
      </rPr>
      <t xml:space="preserve"> </t>
    </r>
    <r>
      <rPr>
        <sz val="8"/>
        <color rgb="FF000000"/>
        <rFont val="Arial"/>
        <family val="2"/>
      </rPr>
      <t xml:space="preserve">Travail de bureau / </t>
    </r>
    <r>
      <rPr>
        <b/>
        <sz val="8"/>
        <color rgb="FF000000"/>
        <rFont val="Arial"/>
        <family val="2"/>
      </rPr>
      <t>SUP 3 :</t>
    </r>
    <r>
      <rPr>
        <b/>
        <sz val="8"/>
        <color rgb="FF000000"/>
        <rFont val="Arial"/>
        <family val="2"/>
      </rPr>
      <t xml:space="preserve"> </t>
    </r>
    <r>
      <rPr>
        <sz val="8"/>
        <color rgb="FF000000"/>
        <rFont val="Arial"/>
        <family val="2"/>
      </rPr>
      <t xml:space="preserve">Production, travaux d’artisanat et à la machine, recherche / </t>
    </r>
    <r>
      <rPr>
        <b/>
        <sz val="8"/>
        <color rgb="FF000000"/>
        <rFont val="Arial"/>
        <family val="2"/>
      </rPr>
      <t>SUP 4 :</t>
    </r>
    <r>
      <rPr>
        <b/>
        <sz val="8"/>
        <color rgb="FF000000"/>
        <rFont val="Arial"/>
        <family val="2"/>
      </rPr>
      <t xml:space="preserve"> </t>
    </r>
    <r>
      <rPr>
        <sz val="8"/>
        <color rgb="FF000000"/>
        <rFont val="Arial"/>
        <family val="2"/>
      </rPr>
      <t xml:space="preserve">Stockage, distribution et vente / </t>
    </r>
    <r>
      <rPr>
        <b/>
        <sz val="8"/>
        <color rgb="FF000000"/>
        <rFont val="Arial"/>
        <family val="2"/>
      </rPr>
      <t>SUP 5 :</t>
    </r>
    <r>
      <rPr>
        <b/>
        <sz val="8"/>
        <color rgb="FF000000"/>
        <rFont val="Arial"/>
        <family val="2"/>
      </rPr>
      <t xml:space="preserve"> </t>
    </r>
    <r>
      <rPr>
        <sz val="8"/>
        <color rgb="FF000000"/>
        <rFont val="Arial"/>
        <family val="2"/>
      </rPr>
      <t>Formation, enseignement et culture /</t>
    </r>
    <r>
      <rPr>
        <b/>
        <sz val="8"/>
        <color rgb="FF000000"/>
        <rFont val="Arial"/>
        <family val="2"/>
      </rPr>
      <t xml:space="preserve"> SUP 6 :</t>
    </r>
    <r>
      <rPr>
        <b/>
        <sz val="8"/>
        <color rgb="FF000000"/>
        <rFont val="Arial"/>
        <family val="2"/>
      </rPr>
      <t xml:space="preserve"> </t>
    </r>
    <r>
      <rPr>
        <sz val="8"/>
        <color rgb="FF000000"/>
        <rFont val="Arial"/>
        <family val="2"/>
      </rPr>
      <t xml:space="preserve">Soins et convalescence / </t>
    </r>
    <r>
      <rPr>
        <b/>
        <sz val="8"/>
        <color rgb="FF000000"/>
        <rFont val="Arial"/>
        <family val="2"/>
      </rPr>
      <t>SUS 7 :</t>
    </r>
    <r>
      <rPr>
        <b/>
        <sz val="8"/>
        <color rgb="FF000000"/>
        <rFont val="Arial"/>
        <family val="2"/>
      </rPr>
      <t xml:space="preserve"> </t>
    </r>
    <r>
      <rPr>
        <sz val="8"/>
        <color rgb="FF000000"/>
        <rFont val="Arial"/>
        <family val="2"/>
      </rPr>
      <t xml:space="preserve">Autres affectations / </t>
    </r>
    <r>
      <rPr>
        <b/>
        <sz val="8"/>
        <color rgb="FF000000"/>
        <rFont val="Arial"/>
        <family val="2"/>
      </rPr>
      <t>SI 8 :</t>
    </r>
    <r>
      <rPr>
        <b/>
        <sz val="8"/>
        <color rgb="FF000000"/>
        <rFont val="Arial"/>
        <family val="2"/>
      </rPr>
      <t xml:space="preserve"> </t>
    </r>
    <r>
      <rPr>
        <sz val="8"/>
        <color rgb="FF000000"/>
        <rFont val="Arial"/>
        <family val="2"/>
      </rPr>
      <t xml:space="preserve">Installations techniques d’exploitation / </t>
    </r>
    <r>
      <rPr>
        <b/>
        <sz val="8"/>
        <color rgb="FF000000"/>
        <rFont val="Arial"/>
        <family val="2"/>
      </rPr>
      <t>SD 9 :</t>
    </r>
    <r>
      <rPr>
        <b/>
        <sz val="8"/>
        <color rgb="FF000000"/>
        <rFont val="Arial"/>
        <family val="2"/>
      </rPr>
      <t xml:space="preserve"> </t>
    </r>
    <r>
      <rPr>
        <sz val="8"/>
        <color rgb="FF000000"/>
        <rFont val="Arial"/>
        <family val="2"/>
      </rPr>
      <t xml:space="preserve">Circulation et issues de secours / </t>
    </r>
    <r>
      <rPr>
        <b/>
        <sz val="8"/>
        <color rgb="FF000000"/>
        <rFont val="Arial"/>
        <family val="2"/>
      </rPr>
      <t>SAA 10 :</t>
    </r>
    <r>
      <rPr>
        <b/>
        <sz val="8"/>
        <color rgb="FF000000"/>
        <rFont val="Arial"/>
        <family val="2"/>
      </rPr>
      <t xml:space="preserve"> </t>
    </r>
    <r>
      <rPr>
        <sz val="8"/>
        <color rgb="FF000000"/>
        <rFont val="Arial"/>
        <family val="2"/>
      </rPr>
      <t>Affectations diverses (surface des abords aménagés)</t>
    </r>
  </si>
  <si>
    <t>Nombre de personnes</t>
  </si>
  <si>
    <r>
      <rPr>
        <b/>
        <sz val="8"/>
        <rFont val="Arial"/>
        <family val="2"/>
      </rPr>
      <t>m</t>
    </r>
    <r>
      <rPr>
        <b/>
        <vertAlign val="superscript"/>
        <sz val="8"/>
        <color rgb="FF000000"/>
        <rFont val="Arial"/>
        <family val="2"/>
      </rPr>
      <t xml:space="preserve">2
</t>
    </r>
    <r>
      <rPr>
        <b/>
        <sz val="8"/>
        <color rgb="FF000000"/>
        <rFont val="Arial"/>
        <family val="2"/>
      </rPr>
      <t>m</t>
    </r>
    <r>
      <rPr>
        <b/>
        <vertAlign val="superscript"/>
        <sz val="8"/>
        <color rgb="FF000000"/>
        <rFont val="Arial"/>
        <family val="2"/>
      </rPr>
      <t>2</t>
    </r>
    <r>
      <rPr>
        <b/>
        <sz val="8"/>
        <color rgb="FF000000"/>
        <rFont val="Arial"/>
        <family val="2"/>
      </rPr>
      <t>/mil PM</t>
    </r>
  </si>
  <si>
    <t>Poste de police militaire (Po PM)</t>
  </si>
  <si>
    <t>I.1</t>
  </si>
  <si>
    <t>I.1.1</t>
  </si>
  <si>
    <t>Locaux d’arrestation provisoire (cellules)</t>
  </si>
  <si>
    <t>I.1.1.1</t>
  </si>
  <si>
    <t>Hall de local d’arrestation</t>
  </si>
  <si>
    <t>I.1.2</t>
  </si>
  <si>
    <t>Salle d’interrogatoire PM / bureau JI</t>
  </si>
  <si>
    <t>I.2</t>
  </si>
  <si>
    <t>I.2.1</t>
  </si>
  <si>
    <t>Bureau 2 pers. (2 PTB) C po PM et rempl</t>
  </si>
  <si>
    <t>PTB/mil PM</t>
  </si>
  <si>
    <t>I.2.2</t>
  </si>
  <si>
    <t>Bureau 2 pers. (2 PTB) sof PM (travail par équipes)</t>
  </si>
  <si>
    <t>I.2.3</t>
  </si>
  <si>
    <t>Local pour matériel de bureau/appareils de bureau</t>
  </si>
  <si>
    <t>I.2.4</t>
  </si>
  <si>
    <t xml:space="preserve">Locaux sanitaires visiteurs unisexes (WC/lavabo) </t>
  </si>
  <si>
    <t>I.3</t>
  </si>
  <si>
    <t>I.3.1</t>
  </si>
  <si>
    <t>Sas d’entrée à accès sécurisé (loge)</t>
  </si>
  <si>
    <t>I.3.2</t>
  </si>
  <si>
    <t>Local de sécurité (mat sens, armes, munitions)</t>
  </si>
  <si>
    <t>I.3.3</t>
  </si>
  <si>
    <t xml:space="preserve">Salle des scellés </t>
  </si>
  <si>
    <t>I.3.4</t>
  </si>
  <si>
    <t xml:space="preserve">Archives </t>
  </si>
  <si>
    <t>I.4</t>
  </si>
  <si>
    <t>Cantonnement</t>
  </si>
  <si>
    <t>I.4.1</t>
  </si>
  <si>
    <t>Chambre 2 pers. pour femmes</t>
  </si>
  <si>
    <t>I.4.2</t>
  </si>
  <si>
    <t>Chambre 2 pers. pour hommes</t>
  </si>
  <si>
    <t>I.5</t>
  </si>
  <si>
    <t>Vestiaire</t>
  </si>
  <si>
    <t>I.5.2</t>
  </si>
  <si>
    <t>Vestiaire avec grandes armoires</t>
  </si>
  <si>
    <t>Mil PM</t>
  </si>
  <si>
    <t>I.5.2.1</t>
  </si>
  <si>
    <t>Locaux sanitaires unisexes (module - 4x WC avec lavabo)</t>
  </si>
  <si>
    <t>I.5.2.2</t>
  </si>
  <si>
    <t>Locaux sanitaires unisexes (module - 4x douche avec lavabo)</t>
  </si>
  <si>
    <t>I.6</t>
  </si>
  <si>
    <t>I.6.1</t>
  </si>
  <si>
    <t>Local de séjour avec petite cuisine</t>
  </si>
  <si>
    <t>I.6.2</t>
  </si>
  <si>
    <t>Salle de rapports / Salle de réunion</t>
  </si>
  <si>
    <t>I.6.3</t>
  </si>
  <si>
    <t>I.6.4</t>
  </si>
  <si>
    <t>Magasin de matériel</t>
  </si>
  <si>
    <t>I.6.5</t>
  </si>
  <si>
    <t>Local technique (chauffage et ventilation)</t>
  </si>
  <si>
    <t>I.6.6</t>
  </si>
  <si>
    <t>Local technique (électricité)</t>
  </si>
  <si>
    <t>I.6.7</t>
  </si>
  <si>
    <t>Local technique (salle serveurs)</t>
  </si>
  <si>
    <t>I.6.8</t>
  </si>
  <si>
    <t>Ascenseur (RdC - étage) 800 kg</t>
  </si>
  <si>
    <t>I.6.9</t>
  </si>
  <si>
    <t>Local d’entretien exploitant</t>
  </si>
  <si>
    <t>I.6.10</t>
  </si>
  <si>
    <t>Mag mat pour chiens de service, mobilier/coffre-fort pour mat ex (drogues/explosifs) incl.</t>
  </si>
  <si>
    <t>I.6.11</t>
  </si>
  <si>
    <t>Nombre de vhc dans le garage</t>
  </si>
  <si>
    <t>I.6.12</t>
  </si>
  <si>
    <t>I.6.13</t>
  </si>
  <si>
    <t>Places de stationnement extérieures pour véhicules de service</t>
  </si>
  <si>
    <t>I.6.14</t>
  </si>
  <si>
    <t>Places de stationnement extérieures pour collaborateurs</t>
  </si>
  <si>
    <t>I.6.15</t>
  </si>
  <si>
    <t>Places de stationnement extérieures pour visiteurs</t>
  </si>
  <si>
    <t>I.6.16</t>
  </si>
  <si>
    <t>Chenil</t>
  </si>
  <si>
    <t>I.6.17</t>
  </si>
  <si>
    <t>Raccordement d’immeuble externe pour groupe électrogène (électricité de secours)</t>
  </si>
  <si>
    <t>I.6.18</t>
  </si>
  <si>
    <t>BASE LOGISTIQUE DE L’ARMÉE</t>
  </si>
  <si>
    <t>COMMANDEMENT CYBER</t>
  </si>
  <si>
    <r>
      <rPr>
        <sz val="8"/>
        <rFont val="Arial"/>
        <family val="2"/>
      </rPr>
      <t xml:space="preserve">Grille quantitative </t>
    </r>
    <r>
      <rPr>
        <b/>
        <sz val="8"/>
        <color rgb="FF000000"/>
        <rFont val="Arial"/>
        <family val="2"/>
      </rPr>
      <t>mil PM dét S séc</t>
    </r>
  </si>
  <si>
    <t>C dét S séc PM</t>
  </si>
  <si>
    <t>Rempl c dét S séc PM</t>
  </si>
  <si>
    <t>Chef gr dét</t>
  </si>
  <si>
    <r>
      <rPr>
        <b/>
        <sz val="8"/>
        <rFont val="Arial"/>
        <family val="2"/>
      </rPr>
      <t>m</t>
    </r>
    <r>
      <rPr>
        <b/>
        <vertAlign val="superscript"/>
        <sz val="8"/>
        <color rgb="FF000000"/>
        <rFont val="Arial"/>
        <family val="2"/>
      </rPr>
      <t xml:space="preserve">2      </t>
    </r>
    <r>
      <rPr>
        <b/>
        <sz val="8"/>
        <color rgb="FF000000"/>
        <rFont val="Arial"/>
        <family val="2"/>
      </rPr>
      <t xml:space="preserve">       m</t>
    </r>
    <r>
      <rPr>
        <b/>
        <vertAlign val="superscript"/>
        <sz val="8"/>
        <color rgb="FF000000"/>
        <rFont val="Arial"/>
        <family val="2"/>
      </rPr>
      <t>2</t>
    </r>
    <r>
      <rPr>
        <b/>
        <sz val="8"/>
        <color rgb="FF000000"/>
        <rFont val="Arial"/>
        <family val="2"/>
      </rPr>
      <t>/mil PM</t>
    </r>
  </si>
  <si>
    <t>Détachement du service de sécurité de la police militaire (dét S séc PM)</t>
  </si>
  <si>
    <t>Bureau 2 pers. (2 PTB) C dét et rempl</t>
  </si>
  <si>
    <t>Bureau 2 pers. (2 PTB) Chf gr dét</t>
  </si>
  <si>
    <t>Bureau 2 pers. (2 PTB) sof PM dét</t>
  </si>
  <si>
    <t>Caddy room</t>
  </si>
  <si>
    <t>m2/mil PM</t>
  </si>
  <si>
    <t>I.2.6</t>
  </si>
  <si>
    <t>Chambre 4 pers. pour femmes</t>
  </si>
  <si>
    <t>Chambre 4 pers. pour hommes</t>
  </si>
  <si>
    <t>Locaux sanitaires femmes (WC/lavabo avec douche)</t>
  </si>
  <si>
    <t>Locaux sanitaires hommes (WC/lavabo avec douche)</t>
  </si>
  <si>
    <t>Autres locaux</t>
  </si>
  <si>
    <t>Ascenseur (RdC - étage)</t>
  </si>
  <si>
    <t>(conformément aux dispositions régissant les droits de signature, portail immobilier du DDPS)</t>
  </si>
  <si>
    <t>Magasin de munitions de troupe type Cuira (MM trp Cuira)</t>
  </si>
  <si>
    <t>Structure MM trp Cuira</t>
  </si>
  <si>
    <t>Nombre de chambres</t>
  </si>
  <si>
    <t>Module de base chambre à munitions (annexe incl.)</t>
  </si>
  <si>
    <t>Module d’extension chambre à munitions</t>
  </si>
  <si>
    <t>MM trp Cuira</t>
  </si>
  <si>
    <t>G.1.1.1</t>
  </si>
  <si>
    <t>Annexe - bureau salle d’imprimantes (inclus dans module de base G.1.1)</t>
  </si>
  <si>
    <t>G.1.1.2</t>
  </si>
  <si>
    <t>Annexe - local technique (inclus dans module de base G.1.1)</t>
  </si>
  <si>
    <t>Remblai sur et autour des chambres à munitions</t>
  </si>
  <si>
    <t>Protection contre les chutes sur le toit (hauteur de garde-corps 120 cm)</t>
  </si>
  <si>
    <t>Protection contre les chutes (en mètres)</t>
  </si>
  <si>
    <t>Clôture du site (hauteur de clôture 200 cm avec protection anti-escalade 30 cm)</t>
  </si>
  <si>
    <t>Clôture du site (en mètres)</t>
  </si>
  <si>
    <t>Protection contre les chutes pour quai de chargement (enfichable)</t>
  </si>
  <si>
    <t>Longueur du quai de chargement (en mètres)</t>
  </si>
  <si>
    <t>Voie d’accès (si la parcelle n’est pas viabilisée)</t>
  </si>
  <si>
    <t>Quai de chargement</t>
  </si>
  <si>
    <t>Parvis / Place de manœuvre (éclairage à définir par équipe projet maître d’ouvrage)</t>
  </si>
  <si>
    <t>G.2.8</t>
  </si>
  <si>
    <t>Places de stationnement pour véhicules militaires et de l’administration</t>
  </si>
  <si>
    <t>Stationnement</t>
  </si>
  <si>
    <t>Surface instruction</t>
  </si>
  <si>
    <t>Type de vhc</t>
  </si>
  <si>
    <t>Dés. vhc</t>
  </si>
  <si>
    <t>Dimensions
longueur</t>
  </si>
  <si>
    <t>Dimensions
largeur</t>
  </si>
  <si>
    <t>Dimensions
hauteur</t>
  </si>
  <si>
    <t>Poids
en t</t>
  </si>
  <si>
    <t>Surface nette
vhc</t>
  </si>
  <si>
    <t>Surface brute entr stock site
Facteur 1,3
par surface nette</t>
  </si>
  <si>
    <t>Surface brute instr
Facteur 2,0
par surface nette</t>
  </si>
  <si>
    <t>Nombre de vhc</t>
  </si>
  <si>
    <t>Besoin de surface m2</t>
  </si>
  <si>
    <t>Besoin 
de surface total
m2</t>
  </si>
  <si>
    <r>
      <rPr>
        <b/>
        <sz val="8"/>
        <rFont val="Arial"/>
        <family val="2"/>
      </rPr>
      <t>Stationnement
unité</t>
    </r>
    <r>
      <rPr>
        <b/>
        <sz val="8"/>
        <color indexed="10"/>
        <rFont val="Arial"/>
        <family val="2"/>
      </rPr>
      <t xml:space="preserve"> *</t>
    </r>
  </si>
  <si>
    <r>
      <rPr>
        <b/>
        <sz val="8"/>
        <rFont val="Arial"/>
        <family val="2"/>
      </rPr>
      <t>Surface instruction
unité</t>
    </r>
    <r>
      <rPr>
        <b/>
        <sz val="8"/>
        <color indexed="10"/>
        <rFont val="Arial"/>
        <family val="2"/>
      </rPr>
      <t xml:space="preserve"> *</t>
    </r>
  </si>
  <si>
    <t>Voiture</t>
  </si>
  <si>
    <t>MB Classe G</t>
  </si>
  <si>
    <t>VW Transporter</t>
  </si>
  <si>
    <t>MB 516
MTW</t>
  </si>
  <si>
    <t>Minibus</t>
  </si>
  <si>
    <t>Sprinter</t>
  </si>
  <si>
    <t>Double essieu</t>
  </si>
  <si>
    <t>Triple essieu</t>
  </si>
  <si>
    <t>Quadruple essieu</t>
  </si>
  <si>
    <t>Remorque simple essieu</t>
  </si>
  <si>
    <t>Remorque
double essieu</t>
  </si>
  <si>
    <t>Conteneur</t>
  </si>
  <si>
    <t>&gt;2,4</t>
  </si>
  <si>
    <t>Petit vhc d’extinction</t>
  </si>
  <si>
    <t>Vhc d’extinction</t>
  </si>
  <si>
    <t>Vhc d’extinction terrain d’aviation 6x6</t>
  </si>
  <si>
    <t>Vhc d’extinction terrain d’aviation 8x8</t>
  </si>
  <si>
    <t>Train de camion-citerne</t>
  </si>
  <si>
    <t>Petits systèmes de ravitaillement</t>
  </si>
  <si>
    <t>Camion-citerne de ravitaillement avions, petit</t>
  </si>
  <si>
    <t>Camion-citerne de ravitaillement avions, grand</t>
  </si>
  <si>
    <t>Jet Broom</t>
  </si>
  <si>
    <t>EAGLE</t>
  </si>
  <si>
    <t>DURO</t>
  </si>
  <si>
    <t>GMTF</t>
  </si>
  <si>
    <t>Piranha IV</t>
  </si>
  <si>
    <t>Mö16</t>
  </si>
  <si>
    <t>Char gren 2000</t>
  </si>
  <si>
    <t>Char Leo</t>
  </si>
  <si>
    <t>Büffel</t>
  </si>
  <si>
    <t>Kodiak</t>
  </si>
  <si>
    <t>Véhicule
spécifique</t>
  </si>
  <si>
    <t xml:space="preserve">Type de vhc :
</t>
  </si>
  <si>
    <t>à remplir par l’auteur</t>
  </si>
  <si>
    <r>
      <rPr>
        <sz val="10"/>
        <color indexed="10"/>
        <rFont val="Arial"/>
        <family val="2"/>
      </rPr>
      <t>*</t>
    </r>
    <r>
      <rPr>
        <sz val="10"/>
        <color rgb="FF000000"/>
        <rFont val="Arial"/>
        <family val="2"/>
      </rPr>
      <t xml:space="preserve"> le même véhicule ne doit être saisi qu’une fois</t>
    </r>
  </si>
  <si>
    <t>La charge utile pour le dimensionnement de la structure porteuse, fonction de la catégorie de vhc, doit être définie par ar Immo (Génie civil) selon la norme SIA.</t>
  </si>
  <si>
    <t>Effectif subsistance</t>
  </si>
  <si>
    <t>Type de cuisine</t>
  </si>
  <si>
    <t>Nombre de cuisines</t>
  </si>
  <si>
    <t>Définition cuis</t>
  </si>
  <si>
    <t>Communes</t>
  </si>
  <si>
    <t>Cuis cne</t>
  </si>
  <si>
    <t>Cuisine de troupe</t>
  </si>
  <si>
    <t>Cuis trp</t>
  </si>
  <si>
    <t>Préparation cuisine chaude, poste de travail apprenti incl.</t>
  </si>
  <si>
    <t>Zone de nettoyage (vaisselle, matériel de cuisine, matériel de corps)</t>
  </si>
  <si>
    <t>G.7.4</t>
  </si>
  <si>
    <t>Entrepôt vaisselle propre</t>
  </si>
  <si>
    <t>G.7.5</t>
  </si>
  <si>
    <t>Magasin de l’exploitant BLA</t>
  </si>
  <si>
    <t>Locaux sanitaires et vestiaire cuisine femmes/hommes et douche</t>
  </si>
  <si>
    <t>Couloir (approvisionnement) largeur 150 cm</t>
  </si>
  <si>
    <t>Fonctionnement en mode de secours</t>
  </si>
  <si>
    <t>COMMANDEMENT DE L’INSTRUCTION</t>
  </si>
  <si>
    <t>---</t>
  </si>
  <si>
    <t>Preisliste ar</t>
  </si>
  <si>
    <t>HNF 1</t>
  </si>
  <si>
    <t>HNF 2</t>
  </si>
  <si>
    <t>HNF 3</t>
  </si>
  <si>
    <t>HNF 4</t>
  </si>
  <si>
    <t>HNF 5</t>
  </si>
  <si>
    <t>HNF 6</t>
  </si>
  <si>
    <t>BUF 10</t>
  </si>
  <si>
    <t>NNF 7</t>
  </si>
  <si>
    <t>FF 8</t>
  </si>
  <si>
    <t>VF 9</t>
  </si>
  <si>
    <t>Dr. Emanuel J. von Wartburg</t>
  </si>
  <si>
    <t>Flächenbedarf Küche ohne Korridore und Technikräume</t>
  </si>
  <si>
    <t>Gemeinde</t>
  </si>
  <si>
    <t>Truppenküche</t>
  </si>
  <si>
    <t>Porduktionskapazität</t>
  </si>
  <si>
    <t>200 AdA</t>
  </si>
  <si>
    <t>1000 AdA</t>
  </si>
  <si>
    <t>2000 AdA</t>
  </si>
  <si>
    <t>3500 AdA</t>
  </si>
  <si>
    <t>G2</t>
  </si>
  <si>
    <t>Produktionsküche</t>
  </si>
  <si>
    <t>G2.1</t>
  </si>
  <si>
    <t>Vorbereitung</t>
  </si>
  <si>
    <t>m2</t>
  </si>
  <si>
    <t>G2.2</t>
  </si>
  <si>
    <t>Zubereitung kalte Küche</t>
  </si>
  <si>
    <t>G2.3</t>
  </si>
  <si>
    <t>Zubereitung warme Küche</t>
  </si>
  <si>
    <t>G2.4</t>
  </si>
  <si>
    <t>Anrichtungszone/Logisitk</t>
  </si>
  <si>
    <t>G3</t>
  </si>
  <si>
    <t>Speiseausgabe</t>
  </si>
  <si>
    <t>G3.1</t>
  </si>
  <si>
    <t>Ausgabestelle</t>
  </si>
  <si>
    <t>G3.2</t>
  </si>
  <si>
    <t>Kiosk</t>
  </si>
  <si>
    <t>G4</t>
  </si>
  <si>
    <t xml:space="preserve">Anlieferung  </t>
  </si>
  <si>
    <t>G4.1</t>
  </si>
  <si>
    <t>Warenannahme innen</t>
  </si>
  <si>
    <t>G4.2</t>
  </si>
  <si>
    <t>Anlieferung draussen, gedeckt</t>
  </si>
  <si>
    <t>G5</t>
  </si>
  <si>
    <t>Kühlanlagen</t>
  </si>
  <si>
    <t>G5.1</t>
  </si>
  <si>
    <t>Kühlzelle</t>
  </si>
  <si>
    <t>G5.2</t>
  </si>
  <si>
    <t>Tiefkühlzelle</t>
  </si>
  <si>
    <t>G6</t>
  </si>
  <si>
    <t>Magazine</t>
  </si>
  <si>
    <t>G6.1</t>
  </si>
  <si>
    <t>Lager Kleinmaterial Lehrlinge</t>
  </si>
  <si>
    <t>G6.2</t>
  </si>
  <si>
    <t>Lager Armeeproviant</t>
  </si>
  <si>
    <t>G6.3</t>
  </si>
  <si>
    <t>Magazin für Küchenmaterial</t>
  </si>
  <si>
    <t>G6.4</t>
  </si>
  <si>
    <t>Tagesvorrat</t>
  </si>
  <si>
    <t>G7</t>
  </si>
  <si>
    <t>Reinigung</t>
  </si>
  <si>
    <t>G7.1</t>
  </si>
  <si>
    <t>Abwaschzone</t>
  </si>
  <si>
    <t>G7.4</t>
  </si>
  <si>
    <t>Lager Sauber Geschirr</t>
  </si>
  <si>
    <t>G7.5</t>
  </si>
  <si>
    <t>Betreibermagazin LBA</t>
  </si>
  <si>
    <t>G8</t>
  </si>
  <si>
    <t>Übrige Räume</t>
  </si>
  <si>
    <t>G8.1</t>
  </si>
  <si>
    <t xml:space="preserve">Arbeitsplatz Milizküchenchef </t>
  </si>
  <si>
    <t>G8.2</t>
  </si>
  <si>
    <t>G8.2.1</t>
  </si>
  <si>
    <t>G8.3</t>
  </si>
  <si>
    <t>Sanitär und Garderobe Küche D/H und Dusche (alle)</t>
  </si>
  <si>
    <t>G8.8</t>
  </si>
  <si>
    <t>Notbetrieb (draussen; Strom und Wasser)</t>
  </si>
  <si>
    <t>G8.4</t>
  </si>
  <si>
    <t>Entsorgungsstelle anorganisch</t>
  </si>
  <si>
    <t>G8.5</t>
  </si>
  <si>
    <t>Entsorgungsstelle organisch</t>
  </si>
  <si>
    <t>G8.6</t>
  </si>
  <si>
    <t>Feldverpflegung Ausgabe</t>
  </si>
  <si>
    <t>G8.7</t>
  </si>
  <si>
    <t>Feldverpflegung Rücknahme</t>
  </si>
  <si>
    <t>Total</t>
  </si>
  <si>
    <t>AK Mini</t>
  </si>
  <si>
    <t>AK Midi</t>
  </si>
  <si>
    <t>AK Maxi</t>
  </si>
  <si>
    <t>Cuis AK</t>
  </si>
  <si>
    <t>Poste de travail responsable subsistance + coll AK</t>
  </si>
  <si>
    <t>Arbeitsplatz MA AK</t>
  </si>
  <si>
    <t>Arbeitsplatz Lernende AK</t>
  </si>
  <si>
    <t>Réfectoire de restauration</t>
  </si>
  <si>
    <t>Réfectoire / salle théorie (multifonctions)</t>
  </si>
  <si>
    <t>Entrée réfectoire (circulation des personnes) avec dispositif nettoie mains</t>
  </si>
  <si>
    <t>Ligne de distribution</t>
  </si>
  <si>
    <t>Magasin pour les vivres de l'armée</t>
  </si>
  <si>
    <t>Magasin pour le matériel de cuisine</t>
  </si>
  <si>
    <t>Magasin journalier</t>
  </si>
  <si>
    <t>Place équipée pour SSM</t>
  </si>
  <si>
    <t>SUS 7</t>
  </si>
  <si>
    <t>Oui</t>
  </si>
  <si>
    <t>Non</t>
  </si>
  <si>
    <t>SUP 1</t>
  </si>
  <si>
    <t>SUP 2</t>
  </si>
  <si>
    <t>SUP 3</t>
  </si>
  <si>
    <t>SUP 4</t>
  </si>
  <si>
    <t>SUP 5</t>
  </si>
  <si>
    <t>SUP 6</t>
  </si>
  <si>
    <t>Bas</t>
  </si>
  <si>
    <t>Moyen</t>
  </si>
  <si>
    <t>Haut</t>
  </si>
  <si>
    <t>Spécifique (selon offre)</t>
  </si>
  <si>
    <t>Commandant de corps Thomas Süssli</t>
  </si>
  <si>
    <t>Commandant de corps Hans-Peter Walser</t>
  </si>
  <si>
    <t>Commandant de corps Michaud</t>
  </si>
  <si>
    <t>Divisionnaire Stephan Christen</t>
  </si>
  <si>
    <t>Divisionnaire Rolf A. Siegenthaler</t>
  </si>
  <si>
    <t>Divisionnaire Andreas Stettbacher</t>
  </si>
  <si>
    <t>Divisionnaire Simon Müller</t>
  </si>
  <si>
    <t>Chef de l’Armée</t>
  </si>
  <si>
    <t>Chef commandement de l’instruction / Rempl CdA</t>
  </si>
  <si>
    <t>Chef commandement des Opérations</t>
  </si>
  <si>
    <t>Rempl Chef commandement des Opérations</t>
  </si>
  <si>
    <t>Chef Base logistique de l’armée</t>
  </si>
  <si>
    <t>Chef Affaires san / Médecin en chef A</t>
  </si>
  <si>
    <t>Chef commandement Cyber</t>
  </si>
  <si>
    <t>Chef de l’Etat-major de l’armée</t>
  </si>
  <si>
    <t>Chef Biens immobiliers de la Défense</t>
  </si>
  <si>
    <t>UTILISATEUR</t>
  </si>
  <si>
    <t>LOCATAIRE</t>
  </si>
  <si>
    <t>UTILISATEUR / EXPLOITANT</t>
  </si>
  <si>
    <r>
      <t xml:space="preserve">Equipement </t>
    </r>
    <r>
      <rPr>
        <sz val="8"/>
        <color rgb="FF000000"/>
        <rFont val="Arial"/>
        <family val="2"/>
      </rPr>
      <t>initiale / Installation d’exploitation</t>
    </r>
  </si>
  <si>
    <t>Polluants attendus</t>
  </si>
  <si>
    <t>Terrain constructible difficile</t>
  </si>
  <si>
    <t>Possible acquisition de terrain</t>
  </si>
  <si>
    <t>Renchérissement extraordinaire</t>
  </si>
  <si>
    <t>Spécification objet de la location</t>
  </si>
  <si>
    <t>Mesures de sécurité accrues par rapport au standard ar Immo (tV)</t>
  </si>
  <si>
    <t xml:space="preserve">Standard Minergie renforcé </t>
  </si>
  <si>
    <t>Remplacement du chauffage existant</t>
  </si>
  <si>
    <t>Photovoltaïque attendu</t>
  </si>
  <si>
    <t>Niveau d’équipement élevé</t>
  </si>
  <si>
    <t>INTERNE</t>
  </si>
  <si>
    <t>CONFIDENTIEL</t>
  </si>
  <si>
    <t>SECRET</t>
  </si>
  <si>
    <t>ARMÉE SUISSE</t>
  </si>
  <si>
    <t>COMMANDEMENT DES OPÉRATIONS</t>
  </si>
  <si>
    <t>ETAT-MAJOR DE L’ARMÉE</t>
  </si>
  <si>
    <t>Divisionnaire Daniel Keller</t>
  </si>
  <si>
    <t>Rempl Chef Base logistique de l’armée</t>
  </si>
  <si>
    <t>Rempl Chef Affaires san / Médecin en chef A</t>
  </si>
  <si>
    <t>Rempl Chef commandement Cyber</t>
  </si>
  <si>
    <t>Rempl Chef de l’Etat-major de l’armée</t>
  </si>
  <si>
    <t>Rempl Chef Biens immobiliers de la Défense</t>
  </si>
  <si>
    <t>Nussli Michael</t>
  </si>
  <si>
    <t>Local de séjour pour collaborateurs civils avec petite cuisine</t>
  </si>
  <si>
    <t>Cp1</t>
  </si>
  <si>
    <t>Cp2</t>
  </si>
  <si>
    <t>Cp3</t>
  </si>
  <si>
    <t>Cp4</t>
  </si>
  <si>
    <t>Cp5</t>
  </si>
  <si>
    <t>Cp6</t>
  </si>
  <si>
    <t>Cp7</t>
  </si>
  <si>
    <t>Cp8</t>
  </si>
  <si>
    <t>Cp9</t>
  </si>
  <si>
    <t>Cp10</t>
  </si>
  <si>
    <t>Locaux sanitaires unisexes (femmes, hommes)</t>
  </si>
  <si>
    <t>Locaux sanitaires unisexes (handicapés)</t>
  </si>
  <si>
    <t>Partie de garage pour véhicules d’intervention</t>
  </si>
  <si>
    <t>Partie de garage pour motos</t>
  </si>
  <si>
    <t>Poste de travail apprenti cuisinier (AK)</t>
  </si>
  <si>
    <t xml:space="preserve">Halle de fabrication pour artisans trp </t>
  </si>
  <si>
    <t>Terrain diffizile</t>
  </si>
  <si>
    <t>État du document: version 2.0 du 20.02.25</t>
  </si>
  <si>
    <t>État du document: version 2.0 du 28.01.2025</t>
  </si>
  <si>
    <t>État du document: version 2.0 du 20.02.2025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</si>
</sst>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quot;CHF&quot;\ #,##0"/>
    <numFmt numFmtId="166" formatCode="#,##0_ ;\-#,##0\ "/>
  </numFmts>
  <fonts count="42" x14ac:knownFonts="1">
    <font>
      <sz val="10"/>
      <name val="Arial"/>
    </font>
    <font>
      <sz val="10"/>
      <name val="Arial"/>
      <family val="2"/>
    </font>
    <font>
      <sz val="8"/>
      <name val="Arial"/>
      <family val="2"/>
    </font>
    <font>
      <b/>
      <sz val="10"/>
      <name val="Arial"/>
      <family val="2"/>
    </font>
    <font>
      <sz val="7"/>
      <name val="Arial"/>
      <family val="2"/>
    </font>
    <font>
      <u/>
      <sz val="10"/>
      <color indexed="12"/>
      <name val="Arial"/>
      <family val="2"/>
    </font>
    <font>
      <b/>
      <sz val="8"/>
      <name val="Arial"/>
      <family val="2"/>
    </font>
    <font>
      <b/>
      <sz val="8"/>
      <color theme="1"/>
      <name val="Arial"/>
      <family val="2"/>
    </font>
    <font>
      <b/>
      <sz val="8"/>
      <color rgb="FFFF0000"/>
      <name val="Arial"/>
      <family val="2"/>
    </font>
    <font>
      <b/>
      <vertAlign val="superscript"/>
      <sz val="8"/>
      <name val="Arial"/>
      <family val="2"/>
    </font>
    <font>
      <i/>
      <sz val="8"/>
      <name val="Arial"/>
      <family val="2"/>
    </font>
    <font>
      <sz val="8"/>
      <color rgb="FF7030A0"/>
      <name val="Arial"/>
      <family val="2"/>
    </font>
    <font>
      <sz val="8"/>
      <color rgb="FFFF0000"/>
      <name val="Arial"/>
      <family val="2"/>
    </font>
    <font>
      <sz val="8"/>
      <color rgb="FF00B050"/>
      <name val="Arial"/>
      <family val="2"/>
    </font>
    <font>
      <b/>
      <sz val="8"/>
      <color rgb="FF00B050"/>
      <name val="Arial"/>
      <family val="2"/>
    </font>
    <font>
      <i/>
      <sz val="8"/>
      <color rgb="FF00B050"/>
      <name val="Arial"/>
      <family val="2"/>
    </font>
    <font>
      <sz val="8"/>
      <color rgb="FFCC0099"/>
      <name val="Arial"/>
      <family val="2"/>
    </font>
    <font>
      <sz val="8"/>
      <color theme="1"/>
      <name val="Arial"/>
      <family val="2"/>
    </font>
    <font>
      <sz val="8"/>
      <color theme="0"/>
      <name val="Arial"/>
      <family val="2"/>
    </font>
    <font>
      <b/>
      <sz val="8"/>
      <color theme="0"/>
      <name val="Arial"/>
      <family val="2"/>
    </font>
    <font>
      <b/>
      <i/>
      <sz val="8"/>
      <name val="Arial"/>
      <family val="2"/>
    </font>
    <font>
      <sz val="9"/>
      <color indexed="81"/>
      <name val="Segoe UI"/>
      <family val="2"/>
    </font>
    <font>
      <b/>
      <sz val="9"/>
      <color indexed="81"/>
      <name val="Segoe UI"/>
      <family val="2"/>
    </font>
    <font>
      <sz val="10"/>
      <name val="Arial"/>
      <family val="2"/>
    </font>
    <font>
      <b/>
      <sz val="8"/>
      <color rgb="FF7030A0"/>
      <name val="Arial"/>
      <family val="2"/>
    </font>
    <font>
      <sz val="8"/>
      <color theme="0" tint="-0.34998626667073579"/>
      <name val="Arial"/>
      <family val="2"/>
    </font>
    <font>
      <i/>
      <sz val="8"/>
      <color rgb="FFFF0000"/>
      <name val="Arial"/>
      <family val="2"/>
    </font>
    <font>
      <b/>
      <u/>
      <sz val="8"/>
      <name val="Arial"/>
      <family val="2"/>
    </font>
    <font>
      <strike/>
      <sz val="8"/>
      <color rgb="FFFF0000"/>
      <name val="Arial"/>
      <family val="2"/>
    </font>
    <font>
      <sz val="8"/>
      <color theme="0" tint="-0.249977111117893"/>
      <name val="Arial"/>
      <family val="2"/>
    </font>
    <font>
      <vertAlign val="superscript"/>
      <sz val="8"/>
      <color theme="1"/>
      <name val="Arial"/>
      <family val="2"/>
    </font>
    <font>
      <b/>
      <sz val="8"/>
      <color indexed="10"/>
      <name val="Arial"/>
      <family val="2"/>
    </font>
    <font>
      <sz val="10"/>
      <color indexed="10"/>
      <name val="Arial"/>
      <family val="2"/>
    </font>
    <font>
      <u/>
      <sz val="8"/>
      <name val="Arial"/>
      <family val="2"/>
    </font>
    <font>
      <b/>
      <u/>
      <sz val="10"/>
      <color indexed="12"/>
      <name val="Arial"/>
      <family val="2"/>
    </font>
    <font>
      <sz val="11"/>
      <color rgb="FFFF0000"/>
      <name val="Arial"/>
      <family val="2"/>
    </font>
    <font>
      <sz val="9"/>
      <color indexed="81"/>
      <name val="Segoe UI"/>
      <charset val="1"/>
    </font>
    <font>
      <sz val="8"/>
      <color rgb="FF000000"/>
      <name val="Arial"/>
      <family val="2"/>
    </font>
    <font>
      <b/>
      <sz val="8"/>
      <color rgb="FF000000"/>
      <name val="Arial"/>
      <family val="2"/>
    </font>
    <font>
      <b/>
      <vertAlign val="superscript"/>
      <sz val="8"/>
      <color rgb="FF000000"/>
      <name val="Arial"/>
      <family val="2"/>
    </font>
    <font>
      <vertAlign val="superscript"/>
      <sz val="8"/>
      <color rgb="FF000000"/>
      <name val="Arial"/>
      <family val="2"/>
    </font>
    <font>
      <sz val="10"/>
      <color rgb="FF000000"/>
      <name val="Arial"/>
      <family val="2"/>
    </font>
  </fonts>
  <fills count="1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C0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s>
  <borders count="4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auto="1"/>
      </left>
      <right style="thin">
        <color indexed="64"/>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thin">
        <color indexed="64"/>
      </top>
      <bottom/>
      <diagonal/>
    </border>
    <border>
      <left style="thin">
        <color indexed="64"/>
      </left>
      <right style="hair">
        <color auto="1"/>
      </right>
      <top style="thin">
        <color indexed="64"/>
      </top>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84">
    <xf numFmtId="0" fontId="0" fillId="0" borderId="0" xfId="0"/>
    <xf numFmtId="0" fontId="0" fillId="5" borderId="0" xfId="0" applyFill="1"/>
    <xf numFmtId="3" fontId="6" fillId="9" borderId="1" xfId="0" applyNumberFormat="1" applyFont="1" applyFill="1" applyBorder="1" applyAlignment="1">
      <alignment horizontal="left" vertical="center"/>
    </xf>
    <xf numFmtId="0" fontId="6" fillId="9" borderId="1" xfId="0" applyFont="1" applyFill="1" applyBorder="1" applyAlignment="1">
      <alignment horizontal="left" vertical="center"/>
    </xf>
    <xf numFmtId="0" fontId="2" fillId="5" borderId="0" xfId="0" applyFont="1" applyFill="1" applyAlignment="1">
      <alignment horizontal="left" vertical="center"/>
    </xf>
    <xf numFmtId="164" fontId="2" fillId="5" borderId="0" xfId="0" applyNumberFormat="1" applyFont="1" applyFill="1" applyAlignment="1">
      <alignment horizontal="left" vertical="center"/>
    </xf>
    <xf numFmtId="0" fontId="12" fillId="5" borderId="0" xfId="0" applyFont="1" applyFill="1" applyAlignment="1">
      <alignment horizontal="left" vertical="center"/>
    </xf>
    <xf numFmtId="0" fontId="6" fillId="5" borderId="0" xfId="0" applyFont="1" applyFill="1" applyAlignment="1">
      <alignment horizontal="left" vertical="center"/>
    </xf>
    <xf numFmtId="0" fontId="6" fillId="4" borderId="1" xfId="0" applyFont="1" applyFill="1" applyBorder="1" applyAlignment="1" applyProtection="1">
      <alignment horizontal="left" vertical="center" wrapText="1"/>
      <protection locked="0"/>
    </xf>
    <xf numFmtId="1" fontId="6" fillId="9" borderId="3" xfId="0" quotePrefix="1" applyNumberFormat="1" applyFont="1" applyFill="1" applyBorder="1" applyAlignment="1">
      <alignment horizontal="left" vertical="center" wrapText="1"/>
    </xf>
    <xf numFmtId="1" fontId="6" fillId="9" borderId="1" xfId="0" quotePrefix="1" applyNumberFormat="1" applyFont="1" applyFill="1" applyBorder="1" applyAlignment="1">
      <alignment horizontal="left" vertical="center" wrapText="1"/>
    </xf>
    <xf numFmtId="164" fontId="2" fillId="5" borderId="0" xfId="0" quotePrefix="1" applyNumberFormat="1" applyFont="1" applyFill="1" applyAlignment="1">
      <alignment horizontal="left" vertical="center" wrapText="1"/>
    </xf>
    <xf numFmtId="164" fontId="2" fillId="5" borderId="0" xfId="0" applyNumberFormat="1" applyFont="1" applyFill="1" applyAlignment="1">
      <alignment horizontal="left" vertical="center" wrapText="1"/>
    </xf>
    <xf numFmtId="0" fontId="2" fillId="0" borderId="0" xfId="0" applyFont="1" applyAlignment="1">
      <alignment horizontal="left" vertical="center"/>
    </xf>
    <xf numFmtId="0" fontId="8" fillId="5" borderId="0" xfId="0" applyFont="1" applyFill="1" applyAlignment="1">
      <alignment horizontal="left" vertical="center" wrapText="1"/>
    </xf>
    <xf numFmtId="0" fontId="25" fillId="5" borderId="0" xfId="0" applyFont="1" applyFill="1" applyAlignment="1">
      <alignment horizontal="left" vertical="center"/>
    </xf>
    <xf numFmtId="0" fontId="6" fillId="9" borderId="1" xfId="0" applyFont="1" applyFill="1" applyBorder="1" applyAlignment="1">
      <alignment horizontal="left" vertical="top" wrapText="1"/>
    </xf>
    <xf numFmtId="0" fontId="8" fillId="5" borderId="0" xfId="0" applyFont="1" applyFill="1" applyAlignment="1">
      <alignment horizontal="left" vertical="top"/>
    </xf>
    <xf numFmtId="0" fontId="6" fillId="5" borderId="0" xfId="0" applyFont="1" applyFill="1" applyAlignment="1">
      <alignment horizontal="left" vertical="top"/>
    </xf>
    <xf numFmtId="49" fontId="6" fillId="9" borderId="2" xfId="0" applyNumberFormat="1" applyFont="1" applyFill="1" applyBorder="1" applyAlignment="1">
      <alignment horizontal="left" vertical="center"/>
    </xf>
    <xf numFmtId="49"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2" borderId="1" xfId="0" applyFont="1" applyFill="1" applyBorder="1" applyAlignment="1">
      <alignment horizontal="left" vertical="center"/>
    </xf>
    <xf numFmtId="49" fontId="2" fillId="5" borderId="1" xfId="0" applyNumberFormat="1" applyFont="1" applyFill="1" applyBorder="1" applyAlignment="1">
      <alignment horizontal="left" vertical="center"/>
    </xf>
    <xf numFmtId="0" fontId="8" fillId="5" borderId="0" xfId="0" applyFont="1" applyFill="1" applyAlignment="1">
      <alignment horizontal="left" vertical="center"/>
    </xf>
    <xf numFmtId="0" fontId="2" fillId="5" borderId="1" xfId="0" applyFont="1" applyFill="1" applyBorder="1" applyAlignment="1">
      <alignment horizontal="left" vertical="center"/>
    </xf>
    <xf numFmtId="49" fontId="17" fillId="0" borderId="1" xfId="0" applyNumberFormat="1" applyFont="1" applyBorder="1" applyAlignment="1">
      <alignment horizontal="left" vertical="center"/>
    </xf>
    <xf numFmtId="0" fontId="12" fillId="4" borderId="1" xfId="0" applyFont="1" applyFill="1" applyBorder="1" applyAlignment="1" applyProtection="1">
      <alignment horizontal="left" vertical="center" wrapText="1"/>
      <protection locked="0"/>
    </xf>
    <xf numFmtId="0" fontId="2" fillId="0" borderId="1" xfId="0" applyFont="1" applyBorder="1" applyAlignment="1">
      <alignment horizontal="left" vertical="center" wrapText="1"/>
    </xf>
    <xf numFmtId="0" fontId="2" fillId="3" borderId="1" xfId="0" applyFont="1" applyFill="1" applyBorder="1" applyAlignment="1" applyProtection="1">
      <alignment horizontal="left" vertical="center"/>
      <protection locked="0"/>
    </xf>
    <xf numFmtId="0" fontId="26" fillId="5" borderId="0" xfId="0" applyFont="1" applyFill="1" applyAlignment="1">
      <alignment horizontal="left" vertical="center"/>
    </xf>
    <xf numFmtId="0" fontId="10" fillId="5" borderId="0" xfId="0" applyFont="1" applyFill="1" applyAlignment="1">
      <alignment horizontal="left" vertical="center"/>
    </xf>
    <xf numFmtId="0" fontId="10" fillId="0" borderId="0" xfId="0" applyFont="1" applyAlignment="1">
      <alignment horizontal="left" vertical="center"/>
    </xf>
    <xf numFmtId="0" fontId="2" fillId="5" borderId="9" xfId="0" applyFont="1" applyFill="1" applyBorder="1" applyAlignment="1">
      <alignment horizontal="left" vertical="center"/>
    </xf>
    <xf numFmtId="0" fontId="25" fillId="5" borderId="11" xfId="0" applyFont="1" applyFill="1" applyBorder="1" applyAlignment="1">
      <alignment horizontal="left" vertical="center"/>
    </xf>
    <xf numFmtId="164" fontId="2" fillId="5" borderId="11" xfId="0" applyNumberFormat="1" applyFont="1" applyFill="1" applyBorder="1" applyAlignment="1">
      <alignment horizontal="left" vertical="center"/>
    </xf>
    <xf numFmtId="0" fontId="6" fillId="5" borderId="11" xfId="0" applyFont="1" applyFill="1" applyBorder="1" applyAlignment="1">
      <alignment horizontal="left" vertical="center"/>
    </xf>
    <xf numFmtId="0" fontId="2" fillId="5" borderId="10" xfId="0" applyFont="1" applyFill="1" applyBorder="1" applyAlignment="1">
      <alignment horizontal="left" vertical="center"/>
    </xf>
    <xf numFmtId="0" fontId="2" fillId="5" borderId="15" xfId="0" applyFont="1" applyFill="1" applyBorder="1" applyAlignment="1">
      <alignment horizontal="left" vertical="center"/>
    </xf>
    <xf numFmtId="49" fontId="6" fillId="9" borderId="1" xfId="0" applyNumberFormat="1" applyFont="1" applyFill="1" applyBorder="1" applyAlignment="1">
      <alignment horizontal="left" vertical="center"/>
    </xf>
    <xf numFmtId="0" fontId="17" fillId="5" borderId="1" xfId="0" applyFont="1" applyFill="1" applyBorder="1" applyAlignment="1">
      <alignment horizontal="left" vertical="center"/>
    </xf>
    <xf numFmtId="3" fontId="2" fillId="5" borderId="1" xfId="0" applyNumberFormat="1" applyFont="1" applyFill="1" applyBorder="1" applyAlignment="1">
      <alignment horizontal="left" vertical="center"/>
    </xf>
    <xf numFmtId="0" fontId="2" fillId="5" borderId="1" xfId="0" applyFont="1" applyFill="1" applyBorder="1" applyAlignment="1">
      <alignment horizontal="left" vertical="center" wrapText="1"/>
    </xf>
    <xf numFmtId="0" fontId="2" fillId="5" borderId="14" xfId="0" applyFont="1" applyFill="1" applyBorder="1" applyAlignment="1">
      <alignment horizontal="left" vertical="center"/>
    </xf>
    <xf numFmtId="3" fontId="7" fillId="5" borderId="0" xfId="0" applyNumberFormat="1" applyFont="1" applyFill="1" applyAlignment="1">
      <alignment horizontal="left" vertical="center"/>
    </xf>
    <xf numFmtId="0" fontId="14" fillId="5" borderId="0" xfId="0" applyFont="1" applyFill="1" applyAlignment="1">
      <alignment horizontal="left" vertical="center" wrapText="1"/>
    </xf>
    <xf numFmtId="3" fontId="17" fillId="5"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18" fillId="5" borderId="0" xfId="0" applyFont="1" applyFill="1" applyAlignment="1">
      <alignment horizontal="left" vertical="center"/>
    </xf>
    <xf numFmtId="0" fontId="2" fillId="5" borderId="12" xfId="0" applyFont="1" applyFill="1" applyBorder="1" applyAlignment="1">
      <alignment horizontal="left" vertical="center"/>
    </xf>
    <xf numFmtId="0" fontId="2" fillId="5" borderId="13" xfId="0" applyFont="1" applyFill="1" applyBorder="1" applyAlignment="1">
      <alignment horizontal="left" vertical="center"/>
    </xf>
    <xf numFmtId="3" fontId="7" fillId="5" borderId="11" xfId="0" applyNumberFormat="1" applyFont="1" applyFill="1" applyBorder="1" applyAlignment="1">
      <alignment horizontal="left" vertical="center"/>
    </xf>
    <xf numFmtId="3" fontId="8" fillId="5" borderId="11" xfId="0" applyNumberFormat="1" applyFont="1" applyFill="1" applyBorder="1" applyAlignment="1">
      <alignment horizontal="left" vertical="center"/>
    </xf>
    <xf numFmtId="0" fontId="12" fillId="5" borderId="11" xfId="0" applyFont="1" applyFill="1" applyBorder="1" applyAlignment="1">
      <alignment horizontal="left" vertical="center"/>
    </xf>
    <xf numFmtId="0" fontId="12" fillId="5" borderId="0" xfId="0" applyFont="1" applyFill="1" applyAlignment="1">
      <alignment vertical="center"/>
    </xf>
    <xf numFmtId="0" fontId="6" fillId="9" borderId="1" xfId="0" quotePrefix="1" applyFont="1" applyFill="1" applyBorder="1" applyAlignment="1">
      <alignment horizontal="left" vertical="center"/>
    </xf>
    <xf numFmtId="9" fontId="6" fillId="5" borderId="0" xfId="0" applyNumberFormat="1" applyFont="1" applyFill="1" applyAlignment="1">
      <alignment horizontal="right" vertical="center"/>
    </xf>
    <xf numFmtId="0" fontId="8" fillId="5" borderId="0" xfId="0" applyFont="1" applyFill="1" applyAlignment="1">
      <alignment vertical="center"/>
    </xf>
    <xf numFmtId="0" fontId="6" fillId="5" borderId="15" xfId="0" applyFont="1" applyFill="1" applyBorder="1" applyAlignment="1">
      <alignment horizontal="left" vertical="center"/>
    </xf>
    <xf numFmtId="0" fontId="17" fillId="5" borderId="0" xfId="0" applyFont="1" applyFill="1" applyAlignment="1">
      <alignment vertical="center"/>
    </xf>
    <xf numFmtId="0" fontId="17" fillId="5" borderId="0" xfId="0" applyFont="1" applyFill="1" applyAlignment="1">
      <alignment horizontal="left" vertical="center"/>
    </xf>
    <xf numFmtId="0" fontId="6" fillId="5" borderId="0" xfId="0" quotePrefix="1" applyFont="1" applyFill="1" applyAlignment="1">
      <alignment horizontal="left" vertical="center"/>
    </xf>
    <xf numFmtId="0" fontId="6" fillId="5" borderId="0" xfId="0" quotePrefix="1" applyFont="1" applyFill="1" applyAlignment="1">
      <alignment horizontal="right" vertical="center"/>
    </xf>
    <xf numFmtId="0" fontId="2" fillId="5" borderId="14" xfId="0" applyFont="1" applyFill="1" applyBorder="1"/>
    <xf numFmtId="0" fontId="2" fillId="5" borderId="0" xfId="0" applyFont="1" applyFill="1"/>
    <xf numFmtId="0" fontId="2" fillId="5" borderId="0" xfId="0" applyFont="1" applyFill="1" applyAlignment="1">
      <alignment horizontal="left"/>
    </xf>
    <xf numFmtId="0" fontId="2" fillId="5" borderId="0" xfId="0" applyFont="1" applyFill="1" applyAlignment="1">
      <alignment horizontal="right"/>
    </xf>
    <xf numFmtId="0" fontId="2" fillId="5" borderId="0" xfId="0" applyFont="1" applyFill="1" applyAlignment="1">
      <alignment horizontal="center" vertical="center"/>
    </xf>
    <xf numFmtId="0" fontId="6" fillId="5" borderId="9" xfId="0" applyFont="1" applyFill="1" applyBorder="1" applyAlignment="1">
      <alignment horizontal="left" vertical="center"/>
    </xf>
    <xf numFmtId="0" fontId="18" fillId="5" borderId="11" xfId="0" applyFont="1" applyFill="1" applyBorder="1" applyAlignment="1">
      <alignment horizontal="left" vertical="center"/>
    </xf>
    <xf numFmtId="0" fontId="6" fillId="5" borderId="14" xfId="0" applyFont="1" applyFill="1" applyBorder="1" applyAlignment="1">
      <alignment horizontal="left" vertical="center"/>
    </xf>
    <xf numFmtId="0" fontId="18" fillId="5" borderId="14" xfId="0" applyFont="1" applyFill="1" applyBorder="1" applyAlignment="1">
      <alignment horizontal="left" vertical="center"/>
    </xf>
    <xf numFmtId="0" fontId="17" fillId="5" borderId="14" xfId="0" applyFont="1" applyFill="1" applyBorder="1" applyAlignment="1">
      <alignment horizontal="left" vertical="center"/>
    </xf>
    <xf numFmtId="0" fontId="17" fillId="5" borderId="12" xfId="0" applyFont="1" applyFill="1" applyBorder="1" applyAlignment="1">
      <alignment horizontal="left" vertical="center"/>
    </xf>
    <xf numFmtId="164" fontId="2" fillId="5" borderId="8" xfId="0" applyNumberFormat="1" applyFont="1" applyFill="1" applyBorder="1" applyAlignment="1">
      <alignment horizontal="left" vertical="center"/>
    </xf>
    <xf numFmtId="0" fontId="2" fillId="5" borderId="9" xfId="0" applyFont="1" applyFill="1" applyBorder="1"/>
    <xf numFmtId="0" fontId="2" fillId="5" borderId="11" xfId="0" applyFont="1" applyFill="1" applyBorder="1"/>
    <xf numFmtId="0" fontId="2" fillId="5" borderId="11" xfId="0" applyFont="1" applyFill="1" applyBorder="1" applyAlignment="1">
      <alignment vertical="center"/>
    </xf>
    <xf numFmtId="0" fontId="2" fillId="5" borderId="0" xfId="0" applyFont="1" applyFill="1" applyAlignment="1">
      <alignment vertical="center"/>
    </xf>
    <xf numFmtId="0" fontId="2" fillId="5" borderId="1" xfId="0" quotePrefix="1"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applyAlignment="1">
      <alignment horizontal="left" vertical="center" wrapText="1"/>
    </xf>
    <xf numFmtId="165" fontId="2" fillId="5" borderId="1" xfId="0" applyNumberFormat="1" applyFont="1" applyFill="1" applyBorder="1" applyAlignment="1">
      <alignment horizontal="left" vertical="center"/>
    </xf>
    <xf numFmtId="4" fontId="2" fillId="5" borderId="1" xfId="0" applyNumberFormat="1" applyFont="1" applyFill="1" applyBorder="1" applyAlignment="1">
      <alignment horizontal="left" vertical="center"/>
    </xf>
    <xf numFmtId="9" fontId="2" fillId="5" borderId="1" xfId="0" applyNumberFormat="1" applyFont="1" applyFill="1" applyBorder="1" applyAlignment="1">
      <alignment horizontal="left" vertical="center"/>
    </xf>
    <xf numFmtId="0" fontId="2" fillId="5" borderId="8" xfId="0" applyFont="1" applyFill="1" applyBorder="1"/>
    <xf numFmtId="0" fontId="2" fillId="5" borderId="8" xfId="0" applyFont="1" applyFill="1" applyBorder="1" applyAlignment="1">
      <alignment horizontal="left"/>
    </xf>
    <xf numFmtId="0" fontId="2" fillId="5" borderId="8" xfId="0" applyFont="1" applyFill="1" applyBorder="1" applyAlignment="1">
      <alignment vertical="center"/>
    </xf>
    <xf numFmtId="164" fontId="2" fillId="0" borderId="0" xfId="0" applyNumberFormat="1" applyFont="1" applyAlignment="1">
      <alignment horizontal="left" vertical="center"/>
    </xf>
    <xf numFmtId="3" fontId="6" fillId="9" borderId="3" xfId="0" quotePrefix="1" applyNumberFormat="1" applyFont="1" applyFill="1" applyBorder="1" applyAlignment="1">
      <alignment horizontal="left" vertical="center" wrapText="1"/>
    </xf>
    <xf numFmtId="3" fontId="6" fillId="9" borderId="1" xfId="0" quotePrefix="1" applyNumberFormat="1" applyFont="1" applyFill="1" applyBorder="1" applyAlignment="1">
      <alignment horizontal="left" vertical="center" wrapText="1"/>
    </xf>
    <xf numFmtId="3" fontId="2" fillId="4" borderId="3" xfId="0" quotePrefix="1" applyNumberFormat="1" applyFont="1" applyFill="1" applyBorder="1" applyAlignment="1" applyProtection="1">
      <alignment horizontal="left" vertical="center" wrapText="1"/>
      <protection locked="0"/>
    </xf>
    <xf numFmtId="4" fontId="2" fillId="5" borderId="0" xfId="0" applyNumberFormat="1" applyFont="1" applyFill="1" applyAlignment="1">
      <alignment horizontal="left" vertical="center"/>
    </xf>
    <xf numFmtId="4" fontId="2" fillId="0" borderId="0" xfId="0" applyNumberFormat="1" applyFont="1" applyAlignment="1">
      <alignment horizontal="left" vertical="center"/>
    </xf>
    <xf numFmtId="0" fontId="28" fillId="5" borderId="0" xfId="0" applyFont="1" applyFill="1" applyAlignment="1">
      <alignment horizontal="left" vertical="center"/>
    </xf>
    <xf numFmtId="0" fontId="6" fillId="9" borderId="1"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6" fillId="5" borderId="0" xfId="0" applyFont="1" applyFill="1" applyAlignment="1">
      <alignment horizontal="left" vertical="center" wrapText="1"/>
    </xf>
    <xf numFmtId="0" fontId="6" fillId="0" borderId="0" xfId="0" applyFont="1" applyAlignment="1">
      <alignment horizontal="left" vertical="center"/>
    </xf>
    <xf numFmtId="49" fontId="2" fillId="5" borderId="0" xfId="0" applyNumberFormat="1" applyFont="1" applyFill="1" applyAlignment="1">
      <alignment horizontal="left" vertical="center"/>
    </xf>
    <xf numFmtId="0" fontId="29" fillId="5" borderId="0" xfId="0" applyFont="1" applyFill="1" applyAlignment="1">
      <alignment horizontal="left" vertical="center"/>
    </xf>
    <xf numFmtId="1" fontId="6" fillId="5" borderId="0" xfId="0" applyNumberFormat="1" applyFont="1" applyFill="1" applyAlignment="1">
      <alignment horizontal="left" vertical="center"/>
    </xf>
    <xf numFmtId="3" fontId="6" fillId="5" borderId="0" xfId="0" applyNumberFormat="1" applyFont="1" applyFill="1" applyAlignment="1">
      <alignment horizontal="left" vertical="center"/>
    </xf>
    <xf numFmtId="49" fontId="2" fillId="0" borderId="4" xfId="0" applyNumberFormat="1" applyFont="1" applyBorder="1" applyAlignment="1">
      <alignment horizontal="left" vertical="center"/>
    </xf>
    <xf numFmtId="0" fontId="2" fillId="0" borderId="4" xfId="0" applyFont="1" applyBorder="1" applyAlignment="1">
      <alignment horizontal="left" vertical="center"/>
    </xf>
    <xf numFmtId="1" fontId="2" fillId="5" borderId="0" xfId="0" applyNumberFormat="1" applyFont="1" applyFill="1" applyAlignment="1">
      <alignment horizontal="left" vertical="center"/>
    </xf>
    <xf numFmtId="3" fontId="2" fillId="5" borderId="0" xfId="0" applyNumberFormat="1" applyFont="1" applyFill="1" applyAlignment="1">
      <alignment horizontal="left" vertical="center"/>
    </xf>
    <xf numFmtId="49" fontId="2" fillId="5" borderId="9" xfId="0" applyNumberFormat="1" applyFont="1" applyFill="1" applyBorder="1" applyAlignment="1">
      <alignment horizontal="left" vertical="center"/>
    </xf>
    <xf numFmtId="49" fontId="2" fillId="5" borderId="11" xfId="0" applyNumberFormat="1" applyFont="1" applyFill="1" applyBorder="1" applyAlignment="1">
      <alignment horizontal="left" vertical="center"/>
    </xf>
    <xf numFmtId="0" fontId="17" fillId="5" borderId="10" xfId="0" applyFont="1" applyFill="1" applyBorder="1" applyAlignment="1">
      <alignment horizontal="left" vertical="center"/>
    </xf>
    <xf numFmtId="3" fontId="17" fillId="5" borderId="14" xfId="0" applyNumberFormat="1" applyFont="1" applyFill="1" applyBorder="1" applyAlignment="1">
      <alignment horizontal="left" vertical="center"/>
    </xf>
    <xf numFmtId="49" fontId="2" fillId="5" borderId="14" xfId="0" applyNumberFormat="1" applyFont="1" applyFill="1" applyBorder="1" applyAlignment="1">
      <alignment horizontal="left" vertical="center"/>
    </xf>
    <xf numFmtId="165" fontId="7" fillId="5" borderId="0" xfId="0" applyNumberFormat="1" applyFont="1" applyFill="1" applyAlignment="1">
      <alignment horizontal="left" vertical="center" wrapText="1"/>
    </xf>
    <xf numFmtId="0" fontId="2" fillId="5" borderId="11" xfId="0" applyFont="1" applyFill="1" applyBorder="1" applyAlignment="1">
      <alignment horizontal="left" vertical="center" wrapText="1"/>
    </xf>
    <xf numFmtId="0" fontId="2" fillId="5" borderId="0" xfId="0" applyFont="1" applyFill="1" applyAlignment="1">
      <alignment horizontal="right" vertical="center"/>
    </xf>
    <xf numFmtId="0" fontId="18" fillId="5" borderId="10" xfId="0" applyFont="1" applyFill="1" applyBorder="1" applyAlignment="1">
      <alignment horizontal="left" vertical="center"/>
    </xf>
    <xf numFmtId="0" fontId="18" fillId="5" borderId="15" xfId="0" applyFont="1" applyFill="1" applyBorder="1" applyAlignment="1">
      <alignment horizontal="left" vertical="center"/>
    </xf>
    <xf numFmtId="0" fontId="7" fillId="5" borderId="0" xfId="0" applyFont="1" applyFill="1" applyAlignment="1">
      <alignment horizontal="left" vertical="center"/>
    </xf>
    <xf numFmtId="0" fontId="2" fillId="3" borderId="5" xfId="0"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xf>
    <xf numFmtId="3" fontId="7" fillId="5" borderId="8" xfId="0" applyNumberFormat="1" applyFont="1" applyFill="1" applyBorder="1" applyAlignment="1">
      <alignment horizontal="left" vertical="center"/>
    </xf>
    <xf numFmtId="0" fontId="19" fillId="5" borderId="0" xfId="0" applyFont="1" applyFill="1" applyAlignment="1">
      <alignment horizontal="left" vertical="center"/>
    </xf>
    <xf numFmtId="3" fontId="2" fillId="4" borderId="1" xfId="0" applyNumberFormat="1" applyFont="1" applyFill="1" applyBorder="1" applyAlignment="1" applyProtection="1">
      <alignment horizontal="left" vertical="center"/>
      <protection locked="0"/>
    </xf>
    <xf numFmtId="165" fontId="7" fillId="5" borderId="8" xfId="0" applyNumberFormat="1" applyFont="1" applyFill="1" applyBorder="1" applyAlignment="1">
      <alignment horizontal="left" vertical="center"/>
    </xf>
    <xf numFmtId="0" fontId="2" fillId="5" borderId="11" xfId="0" applyFont="1" applyFill="1" applyBorder="1" applyAlignment="1">
      <alignment horizontal="left" vertical="center"/>
    </xf>
    <xf numFmtId="3" fontId="6" fillId="5" borderId="11" xfId="0" applyNumberFormat="1" applyFont="1" applyFill="1" applyBorder="1" applyAlignment="1">
      <alignment horizontal="left" vertical="center"/>
    </xf>
    <xf numFmtId="3" fontId="6" fillId="9" borderId="1" xfId="0" applyNumberFormat="1" applyFont="1" applyFill="1" applyBorder="1" applyAlignment="1">
      <alignment horizontal="left" vertical="top" wrapText="1"/>
    </xf>
    <xf numFmtId="3" fontId="6" fillId="9" borderId="6" xfId="0" applyNumberFormat="1" applyFont="1" applyFill="1" applyBorder="1" applyAlignment="1">
      <alignment horizontal="left" vertical="center"/>
    </xf>
    <xf numFmtId="3" fontId="2" fillId="5" borderId="8" xfId="0" applyNumberFormat="1" applyFont="1" applyFill="1" applyBorder="1" applyAlignment="1">
      <alignment horizontal="left" vertical="center"/>
    </xf>
    <xf numFmtId="3" fontId="18" fillId="5" borderId="11" xfId="0" applyNumberFormat="1" applyFont="1" applyFill="1" applyBorder="1" applyAlignment="1">
      <alignment horizontal="left" vertical="center"/>
    </xf>
    <xf numFmtId="3" fontId="18" fillId="5" borderId="0" xfId="0" applyNumberFormat="1" applyFont="1" applyFill="1" applyAlignment="1">
      <alignment horizontal="left" vertical="center"/>
    </xf>
    <xf numFmtId="3" fontId="2" fillId="0" borderId="0" xfId="0" applyNumberFormat="1" applyFont="1" applyAlignment="1">
      <alignment horizontal="left" vertical="center"/>
    </xf>
    <xf numFmtId="3" fontId="2" fillId="5" borderId="0" xfId="0" applyNumberFormat="1" applyFont="1" applyFill="1" applyAlignment="1">
      <alignment horizontal="left" vertical="center" wrapText="1"/>
    </xf>
    <xf numFmtId="0" fontId="2" fillId="5" borderId="0" xfId="0" quotePrefix="1" applyFont="1" applyFill="1" applyAlignment="1">
      <alignment horizontal="left" vertical="center"/>
    </xf>
    <xf numFmtId="0" fontId="7" fillId="7" borderId="1" xfId="0" applyFont="1" applyFill="1" applyBorder="1" applyAlignment="1">
      <alignment horizontal="right" vertical="center" wrapText="1"/>
    </xf>
    <xf numFmtId="49" fontId="2" fillId="7" borderId="1" xfId="0" applyNumberFormat="1" applyFont="1" applyFill="1" applyBorder="1" applyAlignment="1">
      <alignment horizontal="left" vertical="center"/>
    </xf>
    <xf numFmtId="0" fontId="10" fillId="9" borderId="6" xfId="0" applyFont="1" applyFill="1" applyBorder="1" applyAlignment="1">
      <alignment horizontal="left" vertical="center"/>
    </xf>
    <xf numFmtId="164" fontId="10" fillId="9" borderId="6" xfId="0" applyNumberFormat="1" applyFont="1" applyFill="1" applyBorder="1" applyAlignment="1">
      <alignment horizontal="left" vertical="center"/>
    </xf>
    <xf numFmtId="164" fontId="2" fillId="9" borderId="6" xfId="0" applyNumberFormat="1" applyFont="1" applyFill="1" applyBorder="1" applyAlignment="1">
      <alignment horizontal="left" vertical="center"/>
    </xf>
    <xf numFmtId="0" fontId="12"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wrapText="1"/>
      <protection locked="0"/>
    </xf>
    <xf numFmtId="0" fontId="12" fillId="5" borderId="0" xfId="0" applyFont="1" applyFill="1" applyAlignment="1">
      <alignment horizontal="right" vertical="center"/>
    </xf>
    <xf numFmtId="9" fontId="7" fillId="5" borderId="0" xfId="0" applyNumberFormat="1" applyFont="1" applyFill="1" applyAlignment="1">
      <alignment horizontal="right" vertical="center"/>
    </xf>
    <xf numFmtId="0" fontId="2" fillId="5" borderId="14" xfId="0" applyFont="1" applyFill="1" applyBorder="1" applyAlignment="1">
      <alignment vertical="center"/>
    </xf>
    <xf numFmtId="0" fontId="2" fillId="5" borderId="9" xfId="0" applyFont="1" applyFill="1" applyBorder="1" applyAlignment="1">
      <alignment vertical="center"/>
    </xf>
    <xf numFmtId="0" fontId="2" fillId="5" borderId="11" xfId="0" applyFont="1" applyFill="1" applyBorder="1" applyAlignment="1">
      <alignment horizontal="right" vertical="center"/>
    </xf>
    <xf numFmtId="0" fontId="2" fillId="5" borderId="1" xfId="0" applyFont="1" applyFill="1" applyBorder="1" applyAlignment="1">
      <alignment vertical="center"/>
    </xf>
    <xf numFmtId="0" fontId="2" fillId="5" borderId="8" xfId="0" applyFont="1" applyFill="1" applyBorder="1" applyAlignment="1">
      <alignment horizontal="right" vertical="center"/>
    </xf>
    <xf numFmtId="0" fontId="12" fillId="5" borderId="15" xfId="0" applyFont="1" applyFill="1" applyBorder="1" applyAlignment="1">
      <alignment horizontal="left" vertical="center"/>
    </xf>
    <xf numFmtId="0" fontId="2" fillId="5" borderId="15" xfId="0" applyFont="1" applyFill="1" applyBorder="1" applyAlignment="1">
      <alignment vertical="center"/>
    </xf>
    <xf numFmtId="0" fontId="2" fillId="5" borderId="12" xfId="0" applyFont="1" applyFill="1" applyBorder="1"/>
    <xf numFmtId="0" fontId="12" fillId="5" borderId="8" xfId="0" applyFont="1" applyFill="1" applyBorder="1" applyAlignment="1">
      <alignment horizontal="left" vertical="center"/>
    </xf>
    <xf numFmtId="0" fontId="12" fillId="5" borderId="13" xfId="0" applyFont="1" applyFill="1" applyBorder="1" applyAlignment="1">
      <alignment horizontal="left" vertical="center"/>
    </xf>
    <xf numFmtId="165" fontId="7" fillId="5" borderId="0" xfId="0" applyNumberFormat="1" applyFont="1" applyFill="1" applyAlignment="1">
      <alignment horizontal="left" vertical="center"/>
    </xf>
    <xf numFmtId="0" fontId="6" fillId="9" borderId="1" xfId="0" applyFont="1" applyFill="1" applyBorder="1" applyAlignment="1">
      <alignment horizontal="right" vertical="center"/>
    </xf>
    <xf numFmtId="3" fontId="2" fillId="5" borderId="1" xfId="0" applyNumberFormat="1" applyFont="1" applyFill="1" applyBorder="1" applyAlignment="1">
      <alignment horizontal="right" vertical="center"/>
    </xf>
    <xf numFmtId="165" fontId="2" fillId="5" borderId="1" xfId="0" applyNumberFormat="1" applyFont="1" applyFill="1" applyBorder="1" applyAlignment="1">
      <alignment horizontal="right" vertical="center"/>
    </xf>
    <xf numFmtId="3" fontId="6" fillId="5" borderId="31" xfId="0" applyNumberFormat="1" applyFont="1" applyFill="1" applyBorder="1" applyAlignment="1">
      <alignment horizontal="right" vertical="center"/>
    </xf>
    <xf numFmtId="3" fontId="2" fillId="5" borderId="0" xfId="0" applyNumberFormat="1" applyFont="1" applyFill="1" applyAlignment="1">
      <alignment horizontal="right" vertical="center"/>
    </xf>
    <xf numFmtId="3" fontId="6" fillId="5" borderId="1" xfId="0" applyNumberFormat="1" applyFont="1" applyFill="1" applyBorder="1" applyAlignment="1">
      <alignment horizontal="right" vertical="center"/>
    </xf>
    <xf numFmtId="3" fontId="2" fillId="5" borderId="4" xfId="0" applyNumberFormat="1" applyFont="1" applyFill="1" applyBorder="1" applyAlignment="1">
      <alignment horizontal="right" vertical="center"/>
    </xf>
    <xf numFmtId="165" fontId="17" fillId="7" borderId="1" xfId="0" applyNumberFormat="1" applyFont="1" applyFill="1" applyBorder="1" applyAlignment="1">
      <alignment horizontal="right" vertical="center"/>
    </xf>
    <xf numFmtId="0" fontId="6" fillId="5" borderId="0" xfId="0" applyFont="1" applyFill="1" applyAlignment="1">
      <alignment horizontal="right" vertical="center"/>
    </xf>
    <xf numFmtId="0" fontId="6" fillId="9" borderId="1" xfId="0" quotePrefix="1" applyFont="1" applyFill="1" applyBorder="1" applyAlignment="1">
      <alignment horizontal="right" vertical="center"/>
    </xf>
    <xf numFmtId="3" fontId="7" fillId="5" borderId="0" xfId="0" applyNumberFormat="1" applyFont="1" applyFill="1" applyAlignment="1">
      <alignment horizontal="right" vertical="center"/>
    </xf>
    <xf numFmtId="3" fontId="17" fillId="5" borderId="0" xfId="0" applyNumberFormat="1" applyFont="1" applyFill="1" applyAlignment="1">
      <alignment horizontal="right" vertical="center"/>
    </xf>
    <xf numFmtId="165" fontId="2" fillId="5" borderId="0" xfId="0" applyNumberFormat="1" applyFont="1" applyFill="1" applyAlignment="1">
      <alignment horizontal="right" vertical="center"/>
    </xf>
    <xf numFmtId="165" fontId="7" fillId="9" borderId="1" xfId="0" applyNumberFormat="1" applyFont="1" applyFill="1" applyBorder="1" applyAlignment="1">
      <alignment horizontal="right" vertical="center"/>
    </xf>
    <xf numFmtId="165" fontId="7" fillId="5" borderId="0" xfId="0" applyNumberFormat="1" applyFont="1" applyFill="1" applyAlignment="1">
      <alignment horizontal="right" vertical="center"/>
    </xf>
    <xf numFmtId="3" fontId="6" fillId="9" borderId="6" xfId="0" applyNumberFormat="1" applyFont="1" applyFill="1" applyBorder="1" applyAlignment="1">
      <alignment horizontal="right" vertical="center"/>
    </xf>
    <xf numFmtId="3" fontId="6" fillId="5" borderId="0" xfId="0" applyNumberFormat="1" applyFont="1" applyFill="1" applyAlignment="1">
      <alignment horizontal="right" vertical="center"/>
    </xf>
    <xf numFmtId="3" fontId="6" fillId="9" borderId="1" xfId="0" applyNumberFormat="1" applyFont="1" applyFill="1" applyBorder="1" applyAlignment="1">
      <alignment horizontal="right" vertical="center"/>
    </xf>
    <xf numFmtId="2" fontId="2" fillId="5" borderId="1" xfId="0" applyNumberFormat="1" applyFont="1" applyFill="1" applyBorder="1" applyAlignment="1">
      <alignment horizontal="right" vertical="center"/>
    </xf>
    <xf numFmtId="0" fontId="2" fillId="5" borderId="1" xfId="0" applyFont="1" applyFill="1" applyBorder="1" applyAlignment="1">
      <alignment horizontal="right" vertical="center"/>
    </xf>
    <xf numFmtId="0" fontId="2" fillId="5" borderId="15" xfId="0" applyFont="1" applyFill="1" applyBorder="1" applyAlignment="1">
      <alignment horizontal="right" vertical="center"/>
    </xf>
    <xf numFmtId="0" fontId="6" fillId="9" borderId="1" xfId="0" applyFont="1" applyFill="1" applyBorder="1" applyAlignment="1">
      <alignment horizontal="left" vertical="top"/>
    </xf>
    <xf numFmtId="164" fontId="6" fillId="9" borderId="1" xfId="0" applyNumberFormat="1" applyFont="1" applyFill="1" applyBorder="1" applyAlignment="1">
      <alignment horizontal="left" vertical="top" wrapText="1"/>
    </xf>
    <xf numFmtId="0" fontId="17" fillId="0" borderId="0" xfId="0" applyFont="1" applyAlignment="1">
      <alignment horizontal="left" vertical="center"/>
    </xf>
    <xf numFmtId="49" fontId="17" fillId="5" borderId="1" xfId="0" applyNumberFormat="1" applyFont="1" applyFill="1" applyBorder="1" applyAlignment="1">
      <alignment horizontal="left" vertical="center"/>
    </xf>
    <xf numFmtId="9" fontId="2" fillId="4" borderId="1" xfId="0" applyNumberFormat="1" applyFont="1" applyFill="1" applyBorder="1" applyAlignment="1" applyProtection="1">
      <alignment horizontal="left" vertical="center"/>
      <protection locked="0"/>
    </xf>
    <xf numFmtId="165" fontId="17" fillId="7" borderId="1" xfId="0" quotePrefix="1" applyNumberFormat="1" applyFont="1" applyFill="1" applyBorder="1" applyAlignment="1">
      <alignment horizontal="right" vertical="center"/>
    </xf>
    <xf numFmtId="165" fontId="2" fillId="7" borderId="1" xfId="0" applyNumberFormat="1" applyFont="1" applyFill="1" applyBorder="1" applyAlignment="1">
      <alignment horizontal="right" vertical="center"/>
    </xf>
    <xf numFmtId="3" fontId="6" fillId="5" borderId="0" xfId="0" applyNumberFormat="1" applyFont="1" applyFill="1" applyAlignment="1">
      <alignment horizontal="right" vertical="center" wrapText="1"/>
    </xf>
    <xf numFmtId="3" fontId="6" fillId="5" borderId="11" xfId="0" applyNumberFormat="1" applyFont="1" applyFill="1" applyBorder="1" applyAlignment="1">
      <alignment horizontal="right" vertical="center"/>
    </xf>
    <xf numFmtId="3" fontId="6" fillId="5" borderId="8" xfId="0" applyNumberFormat="1" applyFont="1" applyFill="1" applyBorder="1" applyAlignment="1">
      <alignment horizontal="right" vertical="center"/>
    </xf>
    <xf numFmtId="3" fontId="6" fillId="0" borderId="0" xfId="0" applyNumberFormat="1" applyFont="1" applyAlignment="1">
      <alignment horizontal="right" vertical="center"/>
    </xf>
    <xf numFmtId="164" fontId="2" fillId="5" borderId="0" xfId="0" applyNumberFormat="1" applyFont="1" applyFill="1" applyAlignment="1">
      <alignment horizontal="right" vertical="center"/>
    </xf>
    <xf numFmtId="0" fontId="6" fillId="9" borderId="6" xfId="0" applyFont="1" applyFill="1" applyBorder="1" applyAlignment="1">
      <alignment horizontal="right" vertical="center"/>
    </xf>
    <xf numFmtId="4" fontId="6" fillId="9" borderId="1" xfId="0" applyNumberFormat="1" applyFont="1" applyFill="1" applyBorder="1" applyAlignment="1">
      <alignment horizontal="right" vertical="center"/>
    </xf>
    <xf numFmtId="0" fontId="25" fillId="5" borderId="0" xfId="0" applyFont="1" applyFill="1" applyAlignment="1">
      <alignment horizontal="right" vertical="center"/>
    </xf>
    <xf numFmtId="164" fontId="12" fillId="5" borderId="0" xfId="0" applyNumberFormat="1" applyFont="1" applyFill="1" applyAlignment="1">
      <alignment horizontal="right" vertical="center"/>
    </xf>
    <xf numFmtId="164" fontId="2" fillId="7" borderId="1" xfId="0" applyNumberFormat="1" applyFont="1" applyFill="1" applyBorder="1" applyAlignment="1">
      <alignment horizontal="right" vertical="center"/>
    </xf>
    <xf numFmtId="3" fontId="17" fillId="5" borderId="1" xfId="0" applyNumberFormat="1" applyFont="1" applyFill="1" applyBorder="1" applyAlignment="1">
      <alignment horizontal="right" vertical="center"/>
    </xf>
    <xf numFmtId="165" fontId="2" fillId="5" borderId="8" xfId="0" applyNumberFormat="1" applyFont="1" applyFill="1" applyBorder="1" applyAlignment="1">
      <alignment horizontal="left" vertical="center"/>
    </xf>
    <xf numFmtId="3" fontId="7" fillId="5" borderId="11" xfId="0" applyNumberFormat="1" applyFont="1" applyFill="1" applyBorder="1" applyAlignment="1">
      <alignment horizontal="right" vertical="center"/>
    </xf>
    <xf numFmtId="9" fontId="6" fillId="5" borderId="1" xfId="0" applyNumberFormat="1" applyFont="1" applyFill="1" applyBorder="1" applyAlignment="1">
      <alignment horizontal="right" vertical="center"/>
    </xf>
    <xf numFmtId="0" fontId="6" fillId="5" borderId="15" xfId="0" applyFont="1" applyFill="1" applyBorder="1" applyAlignment="1">
      <alignment horizontal="right" vertical="center"/>
    </xf>
    <xf numFmtId="0" fontId="2" fillId="5" borderId="13" xfId="0" applyFont="1" applyFill="1" applyBorder="1" applyAlignment="1">
      <alignment horizontal="right" vertical="center"/>
    </xf>
    <xf numFmtId="3" fontId="2" fillId="5" borderId="1" xfId="0" applyNumberFormat="1" applyFont="1" applyFill="1" applyBorder="1" applyAlignment="1">
      <alignment horizontal="right" vertical="center" wrapText="1"/>
    </xf>
    <xf numFmtId="3" fontId="2" fillId="5" borderId="4" xfId="0" applyNumberFormat="1" applyFont="1" applyFill="1" applyBorder="1" applyAlignment="1">
      <alignment horizontal="right" vertical="center" wrapText="1"/>
    </xf>
    <xf numFmtId="3" fontId="2" fillId="5" borderId="0" xfId="0" applyNumberFormat="1" applyFont="1" applyFill="1" applyAlignment="1">
      <alignment horizontal="right" vertical="center" wrapText="1"/>
    </xf>
    <xf numFmtId="0" fontId="2" fillId="5" borderId="15" xfId="0" applyFont="1" applyFill="1" applyBorder="1" applyAlignment="1">
      <alignment horizontal="right" vertical="center" wrapText="1"/>
    </xf>
    <xf numFmtId="165" fontId="7" fillId="5" borderId="31" xfId="0" applyNumberFormat="1" applyFont="1" applyFill="1" applyBorder="1" applyAlignment="1">
      <alignment horizontal="right" vertical="center"/>
    </xf>
    <xf numFmtId="165" fontId="7" fillId="5" borderId="11" xfId="0" applyNumberFormat="1" applyFont="1" applyFill="1" applyBorder="1" applyAlignment="1">
      <alignment horizontal="right" vertical="center"/>
    </xf>
    <xf numFmtId="165" fontId="17" fillId="7" borderId="27" xfId="0" applyNumberFormat="1" applyFont="1" applyFill="1" applyBorder="1" applyAlignment="1">
      <alignment horizontal="right" vertical="center"/>
    </xf>
    <xf numFmtId="3" fontId="7" fillId="5" borderId="8" xfId="0" applyNumberFormat="1" applyFont="1" applyFill="1" applyBorder="1" applyAlignment="1">
      <alignment horizontal="right" vertical="center"/>
    </xf>
    <xf numFmtId="165" fontId="7" fillId="5" borderId="8" xfId="0" applyNumberFormat="1" applyFont="1" applyFill="1" applyBorder="1" applyAlignment="1">
      <alignment horizontal="right" vertical="center" wrapText="1"/>
    </xf>
    <xf numFmtId="3" fontId="10" fillId="5" borderId="0" xfId="0" applyNumberFormat="1" applyFont="1" applyFill="1" applyAlignment="1">
      <alignment horizontal="right" vertical="center"/>
    </xf>
    <xf numFmtId="165" fontId="7" fillId="5" borderId="15" xfId="0" applyNumberFormat="1" applyFont="1" applyFill="1" applyBorder="1" applyAlignment="1">
      <alignment horizontal="left" vertical="center"/>
    </xf>
    <xf numFmtId="0" fontId="17" fillId="0" borderId="1" xfId="0" applyFont="1" applyBorder="1" applyAlignment="1">
      <alignment horizontal="left" vertical="center"/>
    </xf>
    <xf numFmtId="0" fontId="17" fillId="3" borderId="1" xfId="0" applyFont="1" applyFill="1" applyBorder="1" applyAlignment="1" applyProtection="1">
      <alignment horizontal="left" vertical="center"/>
      <protection locked="0"/>
    </xf>
    <xf numFmtId="0" fontId="2" fillId="5" borderId="1" xfId="0" quotePrefix="1" applyFont="1" applyFill="1" applyBorder="1" applyAlignment="1">
      <alignment horizontal="right" vertical="center"/>
    </xf>
    <xf numFmtId="165" fontId="7" fillId="5" borderId="8" xfId="0" applyNumberFormat="1" applyFont="1" applyFill="1" applyBorder="1" applyAlignment="1">
      <alignment horizontal="right" vertical="center"/>
    </xf>
    <xf numFmtId="9" fontId="2" fillId="4" borderId="1" xfId="0" applyNumberFormat="1" applyFont="1" applyFill="1" applyBorder="1" applyAlignment="1" applyProtection="1">
      <alignment horizontal="right" vertical="center"/>
      <protection locked="0"/>
    </xf>
    <xf numFmtId="0" fontId="17" fillId="5" borderId="0" xfId="0" applyFont="1" applyFill="1" applyAlignment="1">
      <alignment horizontal="right" vertical="center"/>
    </xf>
    <xf numFmtId="165" fontId="7" fillId="5" borderId="0" xfId="0" applyNumberFormat="1" applyFont="1" applyFill="1" applyAlignment="1">
      <alignment horizontal="right" vertical="center" wrapText="1"/>
    </xf>
    <xf numFmtId="0" fontId="2" fillId="5" borderId="20" xfId="0" applyFont="1" applyFill="1" applyBorder="1" applyAlignment="1">
      <alignment horizontal="right" vertical="center"/>
    </xf>
    <xf numFmtId="165" fontId="7" fillId="5" borderId="15" xfId="0" applyNumberFormat="1" applyFont="1" applyFill="1" applyBorder="1" applyAlignment="1">
      <alignment horizontal="right" vertical="center"/>
    </xf>
    <xf numFmtId="49" fontId="7" fillId="9" borderId="2" xfId="0" applyNumberFormat="1" applyFont="1" applyFill="1" applyBorder="1" applyAlignment="1">
      <alignment horizontal="left" vertical="center"/>
    </xf>
    <xf numFmtId="49" fontId="17" fillId="5" borderId="1" xfId="0" applyNumberFormat="1" applyFont="1" applyFill="1" applyBorder="1" applyAlignment="1">
      <alignment horizontal="left" vertical="center" wrapText="1"/>
    </xf>
    <xf numFmtId="3" fontId="17" fillId="5" borderId="1" xfId="0" applyNumberFormat="1" applyFont="1" applyFill="1" applyBorder="1" applyAlignment="1">
      <alignment horizontal="right" vertical="center" wrapText="1"/>
    </xf>
    <xf numFmtId="0" fontId="17" fillId="5" borderId="0" xfId="0" applyFont="1" applyFill="1" applyAlignment="1">
      <alignment horizontal="left" vertical="center" wrapText="1"/>
    </xf>
    <xf numFmtId="164" fontId="17" fillId="5" borderId="0" xfId="0" applyNumberFormat="1" applyFont="1" applyFill="1" applyAlignment="1">
      <alignment horizontal="left" vertical="center" wrapText="1"/>
    </xf>
    <xf numFmtId="3" fontId="7" fillId="5" borderId="0" xfId="0" applyNumberFormat="1" applyFont="1" applyFill="1" applyAlignment="1">
      <alignment horizontal="left" vertical="center" wrapText="1"/>
    </xf>
    <xf numFmtId="0" fontId="6" fillId="9" borderId="6" xfId="0" applyFont="1" applyFill="1" applyBorder="1" applyAlignment="1">
      <alignment horizontal="left" vertical="center" wrapText="1"/>
    </xf>
    <xf numFmtId="0" fontId="10" fillId="9" borderId="6" xfId="0" applyFont="1" applyFill="1" applyBorder="1" applyAlignment="1">
      <alignment horizontal="left" vertical="center" wrapText="1"/>
    </xf>
    <xf numFmtId="3" fontId="6" fillId="9" borderId="6" xfId="0" applyNumberFormat="1" applyFont="1" applyFill="1" applyBorder="1" applyAlignment="1">
      <alignment horizontal="right" vertical="center" wrapText="1"/>
    </xf>
    <xf numFmtId="0" fontId="12" fillId="5" borderId="0" xfId="0" applyFont="1" applyFill="1" applyAlignment="1">
      <alignment horizontal="left" vertical="center" wrapText="1"/>
    </xf>
    <xf numFmtId="3" fontId="6" fillId="5" borderId="0" xfId="0" applyNumberFormat="1" applyFont="1" applyFill="1" applyAlignment="1">
      <alignment horizontal="left" vertical="center" wrapText="1"/>
    </xf>
    <xf numFmtId="0" fontId="2" fillId="5" borderId="9" xfId="0" applyFont="1" applyFill="1" applyBorder="1" applyAlignment="1">
      <alignment horizontal="left" vertical="center" wrapText="1"/>
    </xf>
    <xf numFmtId="3" fontId="6" fillId="5" borderId="11" xfId="0" applyNumberFormat="1" applyFont="1" applyFill="1" applyBorder="1" applyAlignment="1">
      <alignment horizontal="left" vertical="center" wrapText="1"/>
    </xf>
    <xf numFmtId="0" fontId="2" fillId="5" borderId="10" xfId="0" applyFont="1" applyFill="1" applyBorder="1" applyAlignment="1">
      <alignment horizontal="left" vertical="center" wrapText="1"/>
    </xf>
    <xf numFmtId="0" fontId="27" fillId="5" borderId="0" xfId="0" applyFont="1" applyFill="1" applyAlignment="1">
      <alignment horizontal="left" vertical="center" wrapText="1"/>
    </xf>
    <xf numFmtId="0" fontId="2" fillId="5" borderId="15" xfId="0" applyFont="1" applyFill="1" applyBorder="1" applyAlignment="1">
      <alignment horizontal="left" vertical="center" wrapText="1"/>
    </xf>
    <xf numFmtId="49" fontId="6" fillId="9" borderId="1" xfId="0" applyNumberFormat="1" applyFont="1" applyFill="1" applyBorder="1" applyAlignment="1">
      <alignment horizontal="left" vertical="center" wrapText="1"/>
    </xf>
    <xf numFmtId="0" fontId="6" fillId="9" borderId="1" xfId="0" applyFont="1" applyFill="1" applyBorder="1" applyAlignment="1">
      <alignment horizontal="right" vertical="center" wrapText="1"/>
    </xf>
    <xf numFmtId="0" fontId="6" fillId="9" borderId="4" xfId="0" applyFont="1" applyFill="1" applyBorder="1" applyAlignment="1">
      <alignment horizontal="right" vertical="center" wrapText="1"/>
    </xf>
    <xf numFmtId="0" fontId="2" fillId="5" borderId="0" xfId="0" applyFont="1" applyFill="1" applyAlignment="1">
      <alignment horizontal="right" vertical="center" wrapText="1"/>
    </xf>
    <xf numFmtId="3" fontId="6" fillId="9" borderId="1" xfId="0" applyNumberFormat="1" applyFont="1" applyFill="1" applyBorder="1" applyAlignment="1">
      <alignment horizontal="right" vertical="center" wrapText="1"/>
    </xf>
    <xf numFmtId="0" fontId="17" fillId="5" borderId="1" xfId="0" applyFont="1" applyFill="1" applyBorder="1" applyAlignment="1">
      <alignment horizontal="left" vertical="center" wrapText="1"/>
    </xf>
    <xf numFmtId="165" fontId="2" fillId="5" borderId="1" xfId="0" applyNumberFormat="1" applyFont="1" applyFill="1" applyBorder="1" applyAlignment="1">
      <alignment horizontal="right" vertical="center" wrapText="1"/>
    </xf>
    <xf numFmtId="2" fontId="2" fillId="5" borderId="1" xfId="0" applyNumberFormat="1" applyFont="1" applyFill="1" applyBorder="1" applyAlignment="1">
      <alignment horizontal="right" vertical="center" wrapText="1"/>
    </xf>
    <xf numFmtId="0" fontId="2" fillId="5" borderId="1" xfId="0" applyFont="1" applyFill="1" applyBorder="1" applyAlignment="1">
      <alignment horizontal="right" vertical="center" wrapText="1"/>
    </xf>
    <xf numFmtId="165" fontId="2" fillId="5" borderId="4" xfId="0" applyNumberFormat="1" applyFont="1" applyFill="1" applyBorder="1" applyAlignment="1">
      <alignment horizontal="right" vertical="center" wrapText="1"/>
    </xf>
    <xf numFmtId="3" fontId="7" fillId="5" borderId="0" xfId="0" applyNumberFormat="1" applyFont="1" applyFill="1" applyAlignment="1">
      <alignment horizontal="right" vertical="center" wrapText="1"/>
    </xf>
    <xf numFmtId="165" fontId="6" fillId="5" borderId="37" xfId="0" applyNumberFormat="1" applyFont="1" applyFill="1" applyBorder="1" applyAlignment="1">
      <alignment horizontal="right" vertical="center" wrapText="1"/>
    </xf>
    <xf numFmtId="0" fontId="6" fillId="5" borderId="0" xfId="0" applyFont="1" applyFill="1" applyAlignment="1">
      <alignment horizontal="right" vertical="center" wrapText="1"/>
    </xf>
    <xf numFmtId="3" fontId="6" fillId="5" borderId="37" xfId="0" applyNumberFormat="1" applyFont="1" applyFill="1" applyBorder="1" applyAlignment="1">
      <alignment horizontal="right" vertical="center" wrapText="1"/>
    </xf>
    <xf numFmtId="9" fontId="6" fillId="5" borderId="3" xfId="0" applyNumberFormat="1" applyFont="1" applyFill="1" applyBorder="1" applyAlignment="1">
      <alignment horizontal="right" vertical="center" wrapText="1"/>
    </xf>
    <xf numFmtId="165" fontId="2" fillId="5" borderId="0" xfId="0" applyNumberFormat="1" applyFont="1" applyFill="1" applyAlignment="1">
      <alignment horizontal="right" vertical="center" wrapText="1"/>
    </xf>
    <xf numFmtId="0" fontId="2" fillId="5" borderId="12" xfId="0" applyFont="1" applyFill="1" applyBorder="1" applyAlignment="1">
      <alignment horizontal="left" vertical="center" wrapText="1"/>
    </xf>
    <xf numFmtId="0" fontId="2" fillId="5" borderId="8" xfId="0" applyFont="1" applyFill="1" applyBorder="1" applyAlignment="1">
      <alignment horizontal="right" vertical="center" wrapText="1"/>
    </xf>
    <xf numFmtId="3" fontId="2" fillId="5" borderId="8" xfId="0" applyNumberFormat="1" applyFont="1" applyFill="1" applyBorder="1" applyAlignment="1">
      <alignment horizontal="left" vertical="center" wrapText="1"/>
    </xf>
    <xf numFmtId="0" fontId="12" fillId="5" borderId="0" xfId="0" applyFont="1" applyFill="1" applyAlignment="1">
      <alignment horizontal="right" vertical="center" wrapText="1"/>
    </xf>
    <xf numFmtId="0" fontId="17" fillId="5" borderId="0" xfId="0" applyFont="1" applyFill="1" applyAlignment="1">
      <alignment vertical="center" wrapText="1"/>
    </xf>
    <xf numFmtId="0" fontId="6" fillId="9" borderId="1" xfId="0" quotePrefix="1" applyFont="1" applyFill="1" applyBorder="1" applyAlignment="1">
      <alignment horizontal="right" vertical="center" wrapText="1"/>
    </xf>
    <xf numFmtId="165" fontId="7" fillId="9" borderId="1" xfId="0" applyNumberFormat="1" applyFont="1" applyFill="1" applyBorder="1" applyAlignment="1">
      <alignment horizontal="right" vertical="center" wrapText="1"/>
    </xf>
    <xf numFmtId="9" fontId="6" fillId="5" borderId="0" xfId="0" applyNumberFormat="1" applyFont="1" applyFill="1" applyAlignment="1">
      <alignment horizontal="right" vertical="center" wrapText="1"/>
    </xf>
    <xf numFmtId="0" fontId="6" fillId="5" borderId="15" xfId="0" applyFont="1" applyFill="1" applyBorder="1" applyAlignment="1">
      <alignment horizontal="left" vertical="center" wrapText="1"/>
    </xf>
    <xf numFmtId="0" fontId="2" fillId="7" borderId="1" xfId="0" applyFont="1" applyFill="1" applyBorder="1" applyAlignment="1">
      <alignment horizontal="left" vertical="center" wrapText="1"/>
    </xf>
    <xf numFmtId="165" fontId="17" fillId="7" borderId="1" xfId="0" applyNumberFormat="1" applyFont="1" applyFill="1" applyBorder="1" applyAlignment="1">
      <alignment horizontal="right" vertical="center" wrapText="1"/>
    </xf>
    <xf numFmtId="165" fontId="17" fillId="7" borderId="4" xfId="0" applyNumberFormat="1" applyFont="1" applyFill="1" applyBorder="1" applyAlignment="1">
      <alignment horizontal="right" vertical="center" wrapText="1"/>
    </xf>
    <xf numFmtId="165" fontId="7" fillId="5" borderId="37" xfId="0" applyNumberFormat="1" applyFont="1" applyFill="1" applyBorder="1" applyAlignment="1">
      <alignment horizontal="right" vertical="center" wrapText="1"/>
    </xf>
    <xf numFmtId="9" fontId="7" fillId="5" borderId="0" xfId="0" applyNumberFormat="1" applyFont="1" applyFill="1" applyAlignment="1">
      <alignment horizontal="right" vertical="center" wrapText="1"/>
    </xf>
    <xf numFmtId="0" fontId="6" fillId="5" borderId="0" xfId="0" quotePrefix="1" applyFont="1" applyFill="1" applyAlignment="1">
      <alignment horizontal="left" vertical="center" wrapText="1"/>
    </xf>
    <xf numFmtId="0" fontId="2" fillId="5" borderId="12" xfId="0" applyFont="1" applyFill="1" applyBorder="1" applyAlignment="1">
      <alignment wrapText="1"/>
    </xf>
    <xf numFmtId="0" fontId="2" fillId="5" borderId="8" xfId="0" applyFont="1" applyFill="1" applyBorder="1" applyAlignment="1">
      <alignment wrapText="1"/>
    </xf>
    <xf numFmtId="0" fontId="2" fillId="5" borderId="8" xfId="0" applyFont="1" applyFill="1" applyBorder="1" applyAlignment="1">
      <alignment horizontal="left" wrapText="1"/>
    </xf>
    <xf numFmtId="164" fontId="2" fillId="5" borderId="8" xfId="0" applyNumberFormat="1" applyFont="1" applyFill="1" applyBorder="1" applyAlignment="1">
      <alignment horizontal="left" vertical="center" wrapText="1"/>
    </xf>
    <xf numFmtId="0" fontId="6" fillId="5" borderId="14" xfId="0" applyFont="1" applyFill="1" applyBorder="1" applyAlignment="1">
      <alignment horizontal="left" vertical="center" wrapText="1"/>
    </xf>
    <xf numFmtId="0" fontId="17" fillId="5" borderId="0" xfId="0" applyFont="1" applyFill="1" applyAlignment="1">
      <alignment wrapText="1"/>
    </xf>
    <xf numFmtId="0" fontId="18" fillId="5" borderId="14" xfId="0" applyFont="1" applyFill="1" applyBorder="1" applyAlignment="1">
      <alignment horizontal="left" vertical="center" wrapText="1"/>
    </xf>
    <xf numFmtId="0" fontId="18" fillId="5" borderId="0" xfId="0" applyFont="1" applyFill="1" applyAlignment="1">
      <alignment horizontal="left" vertical="center" wrapText="1"/>
    </xf>
    <xf numFmtId="0" fontId="17" fillId="5" borderId="14"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8" xfId="0" applyFont="1" applyFill="1" applyBorder="1" applyAlignment="1">
      <alignment horizontal="left" vertical="center" wrapText="1"/>
    </xf>
    <xf numFmtId="0" fontId="18" fillId="5" borderId="8" xfId="0" applyFont="1" applyFill="1" applyBorder="1" applyAlignment="1">
      <alignment horizontal="left" vertical="center" wrapText="1"/>
    </xf>
    <xf numFmtId="0" fontId="2" fillId="5" borderId="0" xfId="0" applyFont="1" applyFill="1" applyAlignment="1">
      <alignment wrapText="1"/>
    </xf>
    <xf numFmtId="0" fontId="2" fillId="5" borderId="0" xfId="0" applyFont="1" applyFill="1" applyAlignment="1">
      <alignment horizontal="left" wrapText="1"/>
    </xf>
    <xf numFmtId="0" fontId="7" fillId="7" borderId="1" xfId="0" applyFont="1" applyFill="1" applyBorder="1" applyAlignment="1">
      <alignment horizontal="left" vertical="center" wrapText="1"/>
    </xf>
    <xf numFmtId="0" fontId="17" fillId="7" borderId="1" xfId="0" applyFont="1" applyFill="1" applyBorder="1" applyAlignment="1">
      <alignment horizontal="left" vertical="center" wrapText="1"/>
    </xf>
    <xf numFmtId="9" fontId="2" fillId="7" borderId="1" xfId="0" applyNumberFormat="1" applyFont="1" applyFill="1" applyBorder="1" applyAlignment="1">
      <alignment horizontal="right" vertical="center" wrapText="1"/>
    </xf>
    <xf numFmtId="0" fontId="2" fillId="7" borderId="1" xfId="0" applyFont="1" applyFill="1" applyBorder="1" applyAlignment="1">
      <alignment horizontal="right" vertical="center"/>
    </xf>
    <xf numFmtId="3" fontId="6" fillId="0" borderId="1" xfId="0" applyNumberFormat="1" applyFont="1" applyBorder="1" applyAlignment="1">
      <alignment horizontal="right" vertical="center"/>
    </xf>
    <xf numFmtId="4" fontId="2" fillId="7" borderId="1" xfId="0" applyNumberFormat="1" applyFont="1" applyFill="1" applyBorder="1" applyAlignment="1">
      <alignment horizontal="right" vertical="center"/>
    </xf>
    <xf numFmtId="0" fontId="6" fillId="9" borderId="3" xfId="0" applyFont="1" applyFill="1" applyBorder="1" applyAlignment="1">
      <alignment horizontal="left" vertical="center"/>
    </xf>
    <xf numFmtId="9" fontId="2" fillId="7" borderId="1" xfId="0" applyNumberFormat="1" applyFont="1" applyFill="1" applyBorder="1" applyAlignment="1">
      <alignment horizontal="right" vertical="center"/>
    </xf>
    <xf numFmtId="3" fontId="7" fillId="7" borderId="1" xfId="0" applyNumberFormat="1" applyFont="1" applyFill="1" applyBorder="1" applyAlignment="1">
      <alignment horizontal="left" vertical="center" wrapText="1"/>
    </xf>
    <xf numFmtId="3" fontId="17" fillId="7" borderId="1" xfId="0" applyNumberFormat="1" applyFont="1" applyFill="1" applyBorder="1" applyAlignment="1">
      <alignment horizontal="left" vertical="center" wrapText="1"/>
    </xf>
    <xf numFmtId="0" fontId="2" fillId="5" borderId="0" xfId="0" applyFont="1" applyFill="1" applyAlignment="1">
      <alignment horizontal="left" vertical="top"/>
    </xf>
    <xf numFmtId="0" fontId="12" fillId="5" borderId="0" xfId="0" applyFont="1" applyFill="1" applyAlignment="1">
      <alignment horizontal="left" vertical="top"/>
    </xf>
    <xf numFmtId="3" fontId="2" fillId="7" borderId="1" xfId="0" applyNumberFormat="1" applyFont="1" applyFill="1" applyBorder="1" applyAlignment="1">
      <alignment horizontal="left" vertical="center"/>
    </xf>
    <xf numFmtId="164" fontId="2" fillId="7" borderId="1" xfId="0" applyNumberFormat="1" applyFont="1" applyFill="1" applyBorder="1" applyAlignment="1">
      <alignment horizontal="left" vertical="center"/>
    </xf>
    <xf numFmtId="3" fontId="6" fillId="0" borderId="2" xfId="0" applyNumberFormat="1" applyFont="1" applyBorder="1" applyAlignment="1">
      <alignment horizontal="right" vertical="center"/>
    </xf>
    <xf numFmtId="3" fontId="14" fillId="5" borderId="0" xfId="0" applyNumberFormat="1" applyFont="1" applyFill="1" applyAlignment="1">
      <alignment horizontal="right" vertical="center" wrapText="1"/>
    </xf>
    <xf numFmtId="0" fontId="14" fillId="5" borderId="15" xfId="0" applyFont="1" applyFill="1" applyBorder="1" applyAlignment="1">
      <alignment horizontal="right" vertical="center" wrapText="1"/>
    </xf>
    <xf numFmtId="0" fontId="12" fillId="5" borderId="20" xfId="0" applyFont="1" applyFill="1" applyBorder="1" applyAlignment="1">
      <alignment horizontal="right" vertical="center"/>
    </xf>
    <xf numFmtId="0" fontId="2" fillId="0" borderId="8" xfId="0" applyFont="1" applyBorder="1" applyAlignment="1">
      <alignment horizontal="right" vertical="center" wrapText="1"/>
    </xf>
    <xf numFmtId="3" fontId="6" fillId="5" borderId="8" xfId="0" applyNumberFormat="1" applyFont="1" applyFill="1" applyBorder="1" applyAlignment="1">
      <alignment horizontal="left" vertical="center"/>
    </xf>
    <xf numFmtId="0" fontId="2" fillId="0" borderId="11" xfId="0" applyFont="1" applyBorder="1" applyAlignment="1">
      <alignment horizontal="right" vertical="center"/>
    </xf>
    <xf numFmtId="0" fontId="17" fillId="5" borderId="0" xfId="0" applyFont="1" applyFill="1"/>
    <xf numFmtId="9" fontId="2" fillId="5" borderId="0" xfId="0" applyNumberFormat="1" applyFont="1" applyFill="1" applyAlignment="1">
      <alignment horizontal="left" vertical="center"/>
    </xf>
    <xf numFmtId="9" fontId="18" fillId="5" borderId="0" xfId="0" applyNumberFormat="1" applyFont="1" applyFill="1" applyAlignment="1">
      <alignment horizontal="left" vertical="center"/>
    </xf>
    <xf numFmtId="0" fontId="17" fillId="5" borderId="11" xfId="0" applyFont="1" applyFill="1" applyBorder="1"/>
    <xf numFmtId="0" fontId="18" fillId="5" borderId="8" xfId="0" applyFont="1" applyFill="1" applyBorder="1" applyAlignment="1">
      <alignment horizontal="left" vertical="center"/>
    </xf>
    <xf numFmtId="3" fontId="6" fillId="0" borderId="0" xfId="0" applyNumberFormat="1" applyFont="1" applyAlignment="1">
      <alignment horizontal="left" vertical="center"/>
    </xf>
    <xf numFmtId="0" fontId="6" fillId="7" borderId="1" xfId="0" applyFont="1" applyFill="1" applyBorder="1" applyAlignment="1">
      <alignment horizontal="left" vertical="center"/>
    </xf>
    <xf numFmtId="9" fontId="2" fillId="7" borderId="1" xfId="0" applyNumberFormat="1" applyFont="1" applyFill="1" applyBorder="1" applyAlignment="1">
      <alignment horizontal="left" vertical="center"/>
    </xf>
    <xf numFmtId="0" fontId="13" fillId="5" borderId="0" xfId="0" applyFont="1" applyFill="1" applyAlignment="1">
      <alignment horizontal="left" vertical="center"/>
    </xf>
    <xf numFmtId="0" fontId="11" fillId="5" borderId="0" xfId="0" applyFont="1" applyFill="1" applyAlignment="1">
      <alignment horizontal="left" vertical="center"/>
    </xf>
    <xf numFmtId="0" fontId="17" fillId="7" borderId="1" xfId="0" applyFont="1" applyFill="1" applyBorder="1" applyAlignment="1">
      <alignment horizontal="right" vertical="center" wrapText="1"/>
    </xf>
    <xf numFmtId="0" fontId="6" fillId="9" borderId="1" xfId="0" applyFont="1" applyFill="1" applyBorder="1" applyAlignment="1">
      <alignment horizontal="right" vertical="top" wrapText="1"/>
    </xf>
    <xf numFmtId="3" fontId="6" fillId="9" borderId="3" xfId="0" applyNumberFormat="1" applyFont="1" applyFill="1" applyBorder="1" applyAlignment="1">
      <alignment horizontal="right" vertical="center"/>
    </xf>
    <xf numFmtId="3" fontId="6" fillId="9" borderId="3" xfId="0" applyNumberFormat="1" applyFont="1" applyFill="1" applyBorder="1" applyAlignment="1">
      <alignment horizontal="left" vertical="center"/>
    </xf>
    <xf numFmtId="0" fontId="16" fillId="5" borderId="0" xfId="0" applyFont="1" applyFill="1" applyAlignment="1">
      <alignment horizontal="left" vertical="center" wrapText="1"/>
    </xf>
    <xf numFmtId="49" fontId="2" fillId="0" borderId="2" xfId="0" applyNumberFormat="1" applyFont="1" applyBorder="1" applyAlignment="1">
      <alignment horizontal="left" vertical="center"/>
    </xf>
    <xf numFmtId="49" fontId="6" fillId="9" borderId="6" xfId="0" applyNumberFormat="1" applyFont="1" applyFill="1" applyBorder="1" applyAlignment="1">
      <alignment horizontal="left" vertical="center"/>
    </xf>
    <xf numFmtId="0" fontId="16" fillId="5" borderId="0" xfId="0" applyFont="1" applyFill="1" applyAlignment="1">
      <alignment horizontal="left" vertical="center"/>
    </xf>
    <xf numFmtId="0" fontId="6" fillId="5" borderId="8" xfId="0" applyFont="1" applyFill="1" applyBorder="1" applyAlignment="1">
      <alignment horizontal="right" vertical="center"/>
    </xf>
    <xf numFmtId="0" fontId="13" fillId="5" borderId="8" xfId="0" applyFont="1" applyFill="1" applyBorder="1" applyAlignment="1">
      <alignment horizontal="left" vertical="center"/>
    </xf>
    <xf numFmtId="0" fontId="11" fillId="5" borderId="8" xfId="0" applyFont="1" applyFill="1" applyBorder="1" applyAlignment="1">
      <alignment horizontal="right"/>
    </xf>
    <xf numFmtId="0" fontId="11" fillId="5" borderId="0" xfId="0" applyFont="1" applyFill="1" applyAlignment="1">
      <alignment horizontal="right"/>
    </xf>
    <xf numFmtId="0" fontId="13" fillId="5" borderId="0" xfId="0" applyFont="1" applyFill="1" applyAlignment="1">
      <alignment horizontal="left" vertical="center" wrapText="1"/>
    </xf>
    <xf numFmtId="0" fontId="15" fillId="5" borderId="0" xfId="0" applyFont="1" applyFill="1" applyAlignment="1">
      <alignment horizontal="left" vertical="center"/>
    </xf>
    <xf numFmtId="0" fontId="2" fillId="0" borderId="0" xfId="0" applyFont="1"/>
    <xf numFmtId="0" fontId="2" fillId="0" borderId="0" xfId="0" applyFont="1" applyAlignment="1">
      <alignment horizontal="left"/>
    </xf>
    <xf numFmtId="0" fontId="13" fillId="0" borderId="0" xfId="0" applyFont="1" applyAlignment="1">
      <alignment horizontal="left" vertical="center"/>
    </xf>
    <xf numFmtId="0" fontId="11" fillId="0" borderId="0" xfId="0" applyFont="1" applyAlignment="1">
      <alignment horizontal="right"/>
    </xf>
    <xf numFmtId="0" fontId="2" fillId="5" borderId="0" xfId="0" applyFont="1" applyFill="1" applyAlignment="1">
      <alignment horizontal="left" vertical="top" wrapText="1"/>
    </xf>
    <xf numFmtId="164" fontId="2" fillId="5" borderId="0" xfId="0" applyNumberFormat="1" applyFont="1" applyFill="1" applyAlignment="1">
      <alignment horizontal="left" vertical="top" wrapText="1"/>
    </xf>
    <xf numFmtId="0" fontId="6" fillId="5" borderId="0" xfId="0" applyFont="1" applyFill="1" applyAlignment="1">
      <alignment horizontal="right" vertical="top" wrapText="1"/>
    </xf>
    <xf numFmtId="0" fontId="2" fillId="9" borderId="0" xfId="0" applyFont="1" applyFill="1" applyAlignment="1">
      <alignment horizontal="left" vertical="top" wrapText="1"/>
    </xf>
    <xf numFmtId="0" fontId="2" fillId="9" borderId="0" xfId="0" applyFont="1" applyFill="1" applyAlignment="1">
      <alignment horizontal="left" vertical="top"/>
    </xf>
    <xf numFmtId="164" fontId="2" fillId="9" borderId="0" xfId="0" applyNumberFormat="1" applyFont="1" applyFill="1" applyAlignment="1">
      <alignment horizontal="left" vertical="top" wrapText="1"/>
    </xf>
    <xf numFmtId="3" fontId="6" fillId="9" borderId="0" xfId="0" applyNumberFormat="1" applyFont="1" applyFill="1" applyAlignment="1">
      <alignment horizontal="right" vertical="top" wrapText="1"/>
    </xf>
    <xf numFmtId="164" fontId="12" fillId="5" borderId="0" xfId="0" applyNumberFormat="1" applyFont="1" applyFill="1" applyAlignment="1">
      <alignment horizontal="left" vertical="center"/>
    </xf>
    <xf numFmtId="164" fontId="17" fillId="7" borderId="1" xfId="0" applyNumberFormat="1" applyFont="1" applyFill="1" applyBorder="1" applyAlignment="1">
      <alignment horizontal="left" vertical="center"/>
    </xf>
    <xf numFmtId="0" fontId="17" fillId="5" borderId="0" xfId="0" applyFont="1" applyFill="1" applyAlignment="1">
      <alignment horizontal="left" vertical="top"/>
    </xf>
    <xf numFmtId="0" fontId="6" fillId="9" borderId="6" xfId="0" applyFont="1" applyFill="1" applyBorder="1" applyAlignment="1">
      <alignment horizontal="left" vertical="top"/>
    </xf>
    <xf numFmtId="0" fontId="6" fillId="9" borderId="6" xfId="0" applyFont="1" applyFill="1" applyBorder="1" applyAlignment="1">
      <alignment horizontal="left" vertical="top" wrapText="1"/>
    </xf>
    <xf numFmtId="164" fontId="6" fillId="9" borderId="6" xfId="0" applyNumberFormat="1" applyFont="1" applyFill="1" applyBorder="1" applyAlignment="1">
      <alignment horizontal="left" vertical="top" wrapText="1"/>
    </xf>
    <xf numFmtId="3" fontId="6" fillId="9" borderId="6" xfId="0" applyNumberFormat="1" applyFont="1" applyFill="1" applyBorder="1" applyAlignment="1">
      <alignment horizontal="right" vertical="top" wrapText="1"/>
    </xf>
    <xf numFmtId="0" fontId="14" fillId="5" borderId="15"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2" fillId="0" borderId="0" xfId="0" applyFont="1" applyAlignment="1">
      <alignment horizontal="right" vertical="center"/>
    </xf>
    <xf numFmtId="0" fontId="0" fillId="5" borderId="0" xfId="0" applyFill="1" applyAlignment="1">
      <alignment horizontal="left" vertical="center"/>
    </xf>
    <xf numFmtId="0" fontId="4" fillId="5" borderId="0" xfId="0" applyFont="1" applyFill="1" applyAlignment="1">
      <alignment horizontal="left" vertical="top"/>
    </xf>
    <xf numFmtId="164" fontId="17" fillId="5" borderId="0" xfId="0" applyNumberFormat="1" applyFont="1" applyFill="1" applyAlignment="1">
      <alignment horizontal="left" vertical="center"/>
    </xf>
    <xf numFmtId="49" fontId="17" fillId="0" borderId="0" xfId="0" applyNumberFormat="1" applyFont="1" applyAlignment="1">
      <alignment horizontal="left" vertical="center"/>
    </xf>
    <xf numFmtId="0" fontId="2" fillId="5" borderId="13" xfId="0" applyFont="1" applyFill="1" applyBorder="1"/>
    <xf numFmtId="165" fontId="2" fillId="5" borderId="4" xfId="0" applyNumberFormat="1" applyFont="1" applyFill="1" applyBorder="1" applyAlignment="1">
      <alignment horizontal="right" vertical="center"/>
    </xf>
    <xf numFmtId="165" fontId="2" fillId="5" borderId="27" xfId="0" applyNumberFormat="1" applyFont="1" applyFill="1" applyBorder="1" applyAlignment="1">
      <alignment horizontal="right" vertical="center"/>
    </xf>
    <xf numFmtId="0" fontId="6" fillId="5" borderId="8" xfId="0" applyFont="1" applyFill="1" applyBorder="1" applyAlignment="1">
      <alignment horizontal="left" vertical="center"/>
    </xf>
    <xf numFmtId="0" fontId="0" fillId="5" borderId="0" xfId="0" applyFill="1" applyAlignment="1">
      <alignment horizontal="center"/>
    </xf>
    <xf numFmtId="14" fontId="4" fillId="5" borderId="0" xfId="0" applyNumberFormat="1" applyFont="1" applyFill="1" applyAlignment="1">
      <alignment horizontal="right" vertical="top"/>
    </xf>
    <xf numFmtId="0" fontId="4" fillId="5" borderId="0" xfId="0" applyFont="1" applyFill="1" applyAlignment="1">
      <alignment horizontal="right" vertical="top"/>
    </xf>
    <xf numFmtId="0" fontId="3" fillId="5" borderId="0" xfId="0" applyFont="1" applyFill="1" applyAlignment="1">
      <alignment horizontal="center"/>
    </xf>
    <xf numFmtId="0" fontId="2" fillId="5" borderId="17" xfId="0" applyFont="1" applyFill="1" applyBorder="1" applyAlignment="1">
      <alignment horizontal="center" vertical="center" wrapText="1"/>
    </xf>
    <xf numFmtId="0" fontId="6" fillId="5" borderId="0" xfId="0" applyFont="1" applyFill="1" applyAlignment="1">
      <alignment horizontal="center"/>
    </xf>
    <xf numFmtId="0" fontId="0" fillId="5" borderId="17" xfId="0" applyFill="1" applyBorder="1"/>
    <xf numFmtId="4" fontId="2" fillId="5" borderId="0" xfId="0" applyNumberFormat="1" applyFont="1" applyFill="1" applyAlignment="1">
      <alignment horizontal="center" vertical="center"/>
    </xf>
    <xf numFmtId="0" fontId="0" fillId="5" borderId="7" xfId="0" applyFill="1" applyBorder="1"/>
    <xf numFmtId="0" fontId="2" fillId="5" borderId="0" xfId="0" applyFont="1" applyFill="1" applyAlignment="1">
      <alignment horizontal="left" indent="1"/>
    </xf>
    <xf numFmtId="3" fontId="6" fillId="5" borderId="0" xfId="0" applyNumberFormat="1" applyFont="1" applyFill="1" applyAlignment="1">
      <alignment horizontal="center"/>
    </xf>
    <xf numFmtId="3" fontId="2" fillId="5" borderId="0" xfId="0" applyNumberFormat="1" applyFont="1" applyFill="1"/>
    <xf numFmtId="0" fontId="0" fillId="5" borderId="0" xfId="0" applyFill="1" applyAlignment="1">
      <alignment horizontal="left" indent="1"/>
    </xf>
    <xf numFmtId="0" fontId="32" fillId="5" borderId="0" xfId="0" applyFont="1" applyFill="1" applyAlignment="1">
      <alignment horizontal="left" indent="1"/>
    </xf>
    <xf numFmtId="0" fontId="2" fillId="4" borderId="17" xfId="0" applyFont="1" applyFill="1" applyBorder="1" applyAlignment="1" applyProtection="1">
      <alignment horizontal="center" vertical="center" wrapText="1"/>
      <protection locked="0"/>
    </xf>
    <xf numFmtId="3" fontId="2" fillId="4" borderId="17" xfId="0" applyNumberFormat="1" applyFont="1" applyFill="1" applyBorder="1" applyAlignment="1" applyProtection="1">
      <alignment horizontal="center" vertical="center"/>
      <protection locked="0"/>
    </xf>
    <xf numFmtId="4" fontId="2" fillId="7" borderId="17" xfId="0" applyNumberFormat="1" applyFont="1" applyFill="1" applyBorder="1" applyAlignment="1">
      <alignment horizontal="center" vertical="center"/>
    </xf>
    <xf numFmtId="4" fontId="2" fillId="11" borderId="17" xfId="0" applyNumberFormat="1" applyFont="1" applyFill="1" applyBorder="1" applyAlignment="1">
      <alignment horizontal="center" vertical="center"/>
    </xf>
    <xf numFmtId="4" fontId="2" fillId="8" borderId="17" xfId="0" applyNumberFormat="1" applyFont="1" applyFill="1" applyBorder="1" applyAlignment="1">
      <alignment horizontal="center" vertical="center"/>
    </xf>
    <xf numFmtId="9" fontId="2" fillId="4" borderId="1" xfId="0" applyNumberFormat="1" applyFont="1" applyFill="1" applyBorder="1" applyAlignment="1" applyProtection="1">
      <alignment horizontal="right" vertical="center" wrapText="1"/>
      <protection locked="0"/>
    </xf>
    <xf numFmtId="3" fontId="2" fillId="4" borderId="1" xfId="0" applyNumberFormat="1" applyFont="1" applyFill="1" applyBorder="1" applyAlignment="1" applyProtection="1">
      <alignment horizontal="right" vertical="center"/>
      <protection locked="0"/>
    </xf>
    <xf numFmtId="3" fontId="17" fillId="4" borderId="1" xfId="0" applyNumberFormat="1" applyFont="1" applyFill="1" applyBorder="1" applyAlignment="1" applyProtection="1">
      <alignment horizontal="right" vertical="center"/>
      <protection locked="0"/>
    </xf>
    <xf numFmtId="16" fontId="17" fillId="4" borderId="1" xfId="0" applyNumberFormat="1" applyFont="1" applyFill="1" applyBorder="1" applyAlignment="1" applyProtection="1">
      <alignment horizontal="left" vertical="center" wrapText="1"/>
      <protection locked="0"/>
    </xf>
    <xf numFmtId="0" fontId="3" fillId="11" borderId="17" xfId="0" applyFont="1" applyFill="1" applyBorder="1" applyAlignment="1">
      <alignment horizontal="center" vertical="center"/>
    </xf>
    <xf numFmtId="0" fontId="3" fillId="8" borderId="17" xfId="0" applyFont="1" applyFill="1" applyBorder="1" applyAlignment="1">
      <alignment horizontal="center" vertical="center"/>
    </xf>
    <xf numFmtId="0" fontId="2" fillId="5" borderId="0" xfId="0" applyFont="1" applyFill="1" applyAlignment="1">
      <alignment horizontal="left" vertical="center" wrapText="1"/>
    </xf>
    <xf numFmtId="49" fontId="6" fillId="9" borderId="2"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8" xfId="0" applyFont="1" applyFill="1" applyBorder="1" applyAlignment="1">
      <alignment horizontal="left" vertical="center"/>
    </xf>
    <xf numFmtId="0" fontId="2" fillId="9" borderId="6" xfId="0" applyFont="1" applyFill="1" applyBorder="1" applyAlignment="1">
      <alignment horizontal="right" vertical="center"/>
    </xf>
    <xf numFmtId="0" fontId="2" fillId="9" borderId="6"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6" fillId="9" borderId="3" xfId="0" applyFont="1" applyFill="1" applyBorder="1" applyAlignment="1">
      <alignment horizontal="left" vertical="center" wrapText="1"/>
    </xf>
    <xf numFmtId="0" fontId="2" fillId="0" borderId="0" xfId="0" applyFont="1" applyAlignment="1">
      <alignment horizontal="left" vertical="center" wrapText="1"/>
    </xf>
    <xf numFmtId="0" fontId="2" fillId="5" borderId="13" xfId="0" applyFont="1" applyFill="1" applyBorder="1" applyAlignment="1">
      <alignment horizontal="left" vertical="center" wrapText="1"/>
    </xf>
    <xf numFmtId="0" fontId="6" fillId="9" borderId="6" xfId="0" applyFont="1" applyFill="1" applyBorder="1" applyAlignment="1">
      <alignment horizontal="left" vertical="center"/>
    </xf>
    <xf numFmtId="0" fontId="17"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protection locked="0"/>
    </xf>
    <xf numFmtId="0" fontId="6" fillId="9" borderId="3" xfId="0" applyFont="1" applyFill="1" applyBorder="1" applyAlignment="1">
      <alignment horizontal="left" vertical="top"/>
    </xf>
    <xf numFmtId="0" fontId="0" fillId="5" borderId="0" xfId="0" applyFill="1" applyAlignment="1">
      <alignment horizontal="center" vertical="center"/>
    </xf>
    <xf numFmtId="0" fontId="2" fillId="5" borderId="17" xfId="0" applyFont="1" applyFill="1" applyBorder="1" applyAlignment="1">
      <alignment horizontal="left" vertical="center" wrapText="1"/>
    </xf>
    <xf numFmtId="3" fontId="17" fillId="7" borderId="1" xfId="0" quotePrefix="1" applyNumberFormat="1" applyFont="1" applyFill="1" applyBorder="1" applyAlignment="1">
      <alignment horizontal="right" vertical="center" wrapText="1"/>
    </xf>
    <xf numFmtId="165" fontId="17" fillId="4" borderId="2" xfId="0" applyNumberFormat="1" applyFont="1" applyFill="1" applyBorder="1" applyAlignment="1" applyProtection="1">
      <alignment horizontal="right" vertical="center" wrapText="1"/>
      <protection locked="0"/>
    </xf>
    <xf numFmtId="165" fontId="17" fillId="4" borderId="1" xfId="0" applyNumberFormat="1" applyFont="1" applyFill="1" applyBorder="1" applyAlignment="1" applyProtection="1">
      <alignment horizontal="right" vertical="center"/>
      <protection locked="0"/>
    </xf>
    <xf numFmtId="14" fontId="6" fillId="5" borderId="0" xfId="0" applyNumberFormat="1" applyFont="1" applyFill="1" applyAlignment="1">
      <alignment horizontal="right" vertical="top"/>
    </xf>
    <xf numFmtId="0" fontId="6" fillId="5" borderId="0" xfId="0" applyFont="1" applyFill="1" applyAlignment="1">
      <alignment horizontal="right" vertical="top"/>
    </xf>
    <xf numFmtId="0" fontId="3" fillId="5" borderId="0" xfId="0" applyFont="1" applyFill="1"/>
    <xf numFmtId="4" fontId="6" fillId="5" borderId="17" xfId="0" applyNumberFormat="1" applyFont="1" applyFill="1" applyBorder="1" applyAlignment="1">
      <alignment horizontal="center" vertical="center"/>
    </xf>
    <xf numFmtId="4" fontId="6" fillId="5" borderId="40" xfId="0" applyNumberFormat="1" applyFont="1" applyFill="1" applyBorder="1" applyAlignment="1">
      <alignment horizontal="center" vertical="center"/>
    </xf>
    <xf numFmtId="4" fontId="6" fillId="5" borderId="41" xfId="0" applyNumberFormat="1" applyFont="1" applyFill="1" applyBorder="1" applyAlignment="1">
      <alignment horizontal="center" vertical="center"/>
    </xf>
    <xf numFmtId="0" fontId="34" fillId="5" borderId="0" xfId="1" applyFont="1" applyFill="1" applyAlignment="1" applyProtection="1">
      <alignment horizontal="center"/>
    </xf>
    <xf numFmtId="49" fontId="7" fillId="9" borderId="9" xfId="0" applyNumberFormat="1" applyFont="1" applyFill="1" applyBorder="1" applyAlignment="1">
      <alignment horizontal="left" vertical="center"/>
    </xf>
    <xf numFmtId="0" fontId="33" fillId="5" borderId="0" xfId="0" applyFont="1" applyFill="1" applyAlignment="1">
      <alignment horizontal="left" vertical="center"/>
    </xf>
    <xf numFmtId="0" fontId="13" fillId="4" borderId="1"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protection locked="0"/>
    </xf>
    <xf numFmtId="3" fontId="8" fillId="5" borderId="0" xfId="0" applyNumberFormat="1" applyFont="1" applyFill="1" applyAlignment="1">
      <alignment horizontal="right" vertical="center"/>
    </xf>
    <xf numFmtId="0" fontId="26" fillId="0" borderId="0" xfId="0" applyFont="1" applyAlignment="1">
      <alignment horizontal="left" vertical="center"/>
    </xf>
    <xf numFmtId="0" fontId="12" fillId="0" borderId="0" xfId="0" applyFont="1" applyAlignment="1">
      <alignment horizontal="left" vertical="center"/>
    </xf>
    <xf numFmtId="0" fontId="17" fillId="5" borderId="8" xfId="0" applyFont="1" applyFill="1" applyBorder="1" applyAlignment="1">
      <alignment horizontal="left" vertical="center"/>
    </xf>
    <xf numFmtId="0" fontId="2" fillId="9" borderId="1" xfId="0" applyFont="1" applyFill="1" applyBorder="1" applyAlignment="1">
      <alignment horizontal="left" vertical="center"/>
    </xf>
    <xf numFmtId="0" fontId="27" fillId="5" borderId="9" xfId="0" applyFont="1" applyFill="1" applyBorder="1"/>
    <xf numFmtId="0" fontId="27" fillId="5" borderId="11" xfId="0" applyFont="1" applyFill="1" applyBorder="1" applyAlignment="1">
      <alignment wrapText="1"/>
    </xf>
    <xf numFmtId="0" fontId="27" fillId="5" borderId="11" xfId="0" applyFont="1" applyFill="1" applyBorder="1"/>
    <xf numFmtId="0" fontId="6" fillId="12" borderId="11" xfId="0" applyFont="1" applyFill="1" applyBorder="1" applyAlignment="1">
      <alignment horizontal="center" vertical="center"/>
    </xf>
    <xf numFmtId="0" fontId="6" fillId="13" borderId="11" xfId="0" applyFont="1" applyFill="1" applyBorder="1" applyAlignment="1">
      <alignment horizontal="right"/>
    </xf>
    <xf numFmtId="0" fontId="6" fillId="8" borderId="11" xfId="0" applyFont="1" applyFill="1" applyBorder="1" applyAlignment="1">
      <alignment horizontal="center"/>
    </xf>
    <xf numFmtId="0" fontId="6" fillId="14" borderId="11" xfId="0" applyFont="1" applyFill="1" applyBorder="1" applyAlignment="1">
      <alignment horizontal="center"/>
    </xf>
    <xf numFmtId="0" fontId="6" fillId="15" borderId="10" xfId="0" applyFont="1" applyFill="1" applyBorder="1" applyAlignment="1">
      <alignment horizontal="center"/>
    </xf>
    <xf numFmtId="0" fontId="6" fillId="0" borderId="14" xfId="0" applyFont="1" applyBorder="1"/>
    <xf numFmtId="0" fontId="20" fillId="0" borderId="0" xfId="0" applyFont="1" applyAlignment="1">
      <alignment wrapText="1"/>
    </xf>
    <xf numFmtId="0" fontId="20" fillId="0" borderId="0" xfId="0" applyFont="1" applyAlignment="1">
      <alignment horizontal="left" wrapText="1"/>
    </xf>
    <xf numFmtId="0" fontId="20" fillId="12" borderId="0" xfId="0" applyFont="1" applyFill="1" applyAlignment="1">
      <alignment horizontal="center" vertical="center"/>
    </xf>
    <xf numFmtId="43" fontId="20" fillId="13" borderId="0" xfId="4" applyFont="1" applyFill="1" applyBorder="1" applyAlignment="1" applyProtection="1">
      <alignment horizontal="right"/>
    </xf>
    <xf numFmtId="43" fontId="20" fillId="8" borderId="0" xfId="4" applyFont="1" applyFill="1" applyBorder="1" applyAlignment="1" applyProtection="1">
      <alignment horizontal="center"/>
    </xf>
    <xf numFmtId="43" fontId="20" fillId="14" borderId="0" xfId="4" applyFont="1" applyFill="1" applyBorder="1" applyAlignment="1" applyProtection="1">
      <alignment horizontal="center"/>
    </xf>
    <xf numFmtId="43" fontId="20" fillId="15" borderId="15" xfId="4" applyFont="1" applyFill="1" applyBorder="1" applyAlignment="1" applyProtection="1">
      <alignment horizontal="center"/>
    </xf>
    <xf numFmtId="0" fontId="6" fillId="0" borderId="0" xfId="0" applyFont="1" applyAlignment="1">
      <alignment wrapText="1"/>
    </xf>
    <xf numFmtId="0" fontId="6" fillId="0" borderId="0" xfId="0" applyFont="1"/>
    <xf numFmtId="1" fontId="2" fillId="0" borderId="0" xfId="0" applyNumberFormat="1" applyFont="1" applyAlignment="1">
      <alignment horizontal="right" vertical="center"/>
    </xf>
    <xf numFmtId="1" fontId="6" fillId="0" borderId="0" xfId="4" applyNumberFormat="1" applyFont="1" applyFill="1" applyBorder="1" applyAlignment="1" applyProtection="1">
      <alignment horizontal="right"/>
    </xf>
    <xf numFmtId="1" fontId="6" fillId="0" borderId="0" xfId="4" applyNumberFormat="1" applyFont="1" applyFill="1" applyBorder="1" applyProtection="1"/>
    <xf numFmtId="1" fontId="6" fillId="0" borderId="15" xfId="4" applyNumberFormat="1" applyFont="1" applyFill="1" applyBorder="1" applyProtection="1"/>
    <xf numFmtId="0" fontId="2" fillId="0" borderId="14" xfId="0" applyFont="1" applyBorder="1"/>
    <xf numFmtId="0" fontId="2" fillId="0" borderId="0" xfId="0" applyFont="1" applyAlignment="1">
      <alignment wrapText="1"/>
    </xf>
    <xf numFmtId="1" fontId="2" fillId="12" borderId="0" xfId="0" applyNumberFormat="1" applyFont="1" applyFill="1" applyAlignment="1">
      <alignment horizontal="right" vertical="center"/>
    </xf>
    <xf numFmtId="1" fontId="2" fillId="13" borderId="0" xfId="4" applyNumberFormat="1" applyFont="1" applyFill="1" applyBorder="1" applyAlignment="1" applyProtection="1">
      <alignment horizontal="right"/>
    </xf>
    <xf numFmtId="1" fontId="2" fillId="8" borderId="0" xfId="4" applyNumberFormat="1" applyFont="1" applyFill="1" applyBorder="1" applyProtection="1"/>
    <xf numFmtId="1" fontId="2" fillId="14" borderId="0" xfId="4" applyNumberFormat="1" applyFont="1" applyFill="1" applyBorder="1" applyProtection="1"/>
    <xf numFmtId="0" fontId="2" fillId="15" borderId="15" xfId="0" applyFont="1" applyFill="1" applyBorder="1" applyAlignment="1">
      <alignment horizontal="right"/>
    </xf>
    <xf numFmtId="1" fontId="2" fillId="8" borderId="0" xfId="4" applyNumberFormat="1" applyFont="1" applyFill="1" applyBorder="1" applyAlignment="1" applyProtection="1">
      <alignment horizontal="right"/>
    </xf>
    <xf numFmtId="1" fontId="2" fillId="14" borderId="0" xfId="4" applyNumberFormat="1" applyFont="1" applyFill="1" applyBorder="1" applyAlignment="1" applyProtection="1">
      <alignment horizontal="right"/>
    </xf>
    <xf numFmtId="43" fontId="6" fillId="0" borderId="0" xfId="4" applyFont="1" applyFill="1" applyBorder="1" applyAlignment="1" applyProtection="1">
      <alignment horizontal="center"/>
    </xf>
    <xf numFmtId="43" fontId="6" fillId="0" borderId="0" xfId="4" applyFont="1" applyFill="1" applyBorder="1" applyAlignment="1" applyProtection="1">
      <alignment horizontal="right"/>
    </xf>
    <xf numFmtId="43" fontId="6" fillId="0" borderId="15" xfId="4" applyFont="1" applyFill="1" applyBorder="1" applyAlignment="1" applyProtection="1">
      <alignment horizontal="center"/>
    </xf>
    <xf numFmtId="166" fontId="6" fillId="0" borderId="0" xfId="4" applyNumberFormat="1" applyFont="1" applyFill="1" applyBorder="1" applyAlignment="1" applyProtection="1">
      <alignment horizontal="right"/>
    </xf>
    <xf numFmtId="166" fontId="6" fillId="0" borderId="0" xfId="4" applyNumberFormat="1" applyFont="1" applyFill="1" applyBorder="1" applyProtection="1"/>
    <xf numFmtId="166" fontId="6" fillId="0" borderId="15" xfId="4" applyNumberFormat="1" applyFont="1" applyFill="1" applyBorder="1" applyProtection="1"/>
    <xf numFmtId="0" fontId="2" fillId="12" borderId="0" xfId="0" applyFont="1" applyFill="1" applyAlignment="1">
      <alignment horizontal="right" vertical="center"/>
    </xf>
    <xf numFmtId="166" fontId="2" fillId="13" borderId="0" xfId="4" applyNumberFormat="1" applyFont="1" applyFill="1" applyBorder="1" applyAlignment="1" applyProtection="1">
      <alignment horizontal="right"/>
    </xf>
    <xf numFmtId="166" fontId="2" fillId="8" borderId="0" xfId="4" applyNumberFormat="1" applyFont="1" applyFill="1" applyBorder="1" applyProtection="1"/>
    <xf numFmtId="166" fontId="2" fillId="14" borderId="0" xfId="4" applyNumberFormat="1" applyFont="1" applyFill="1" applyBorder="1" applyProtection="1"/>
    <xf numFmtId="166" fontId="2" fillId="15" borderId="15" xfId="4" applyNumberFormat="1" applyFont="1" applyFill="1" applyBorder="1" applyProtection="1"/>
    <xf numFmtId="0" fontId="2" fillId="10" borderId="14" xfId="0" applyFont="1" applyFill="1" applyBorder="1"/>
    <xf numFmtId="0" fontId="2" fillId="10" borderId="0" xfId="0" applyFont="1" applyFill="1" applyAlignment="1">
      <alignment wrapText="1"/>
    </xf>
    <xf numFmtId="0" fontId="2" fillId="0" borderId="14" xfId="0" applyFont="1" applyBorder="1" applyAlignment="1">
      <alignment vertical="center"/>
    </xf>
    <xf numFmtId="166" fontId="2" fillId="8" borderId="0" xfId="4" applyNumberFormat="1" applyFont="1" applyFill="1" applyBorder="1" applyAlignment="1" applyProtection="1">
      <alignment horizontal="right"/>
    </xf>
    <xf numFmtId="166" fontId="2" fillId="14" borderId="0" xfId="4" applyNumberFormat="1" applyFont="1" applyFill="1" applyBorder="1" applyAlignment="1" applyProtection="1">
      <alignment horizontal="right"/>
    </xf>
    <xf numFmtId="166" fontId="2" fillId="15" borderId="15" xfId="4" applyNumberFormat="1" applyFont="1" applyFill="1" applyBorder="1" applyAlignment="1" applyProtection="1">
      <alignment horizontal="right"/>
    </xf>
    <xf numFmtId="0" fontId="6" fillId="0" borderId="8" xfId="0" applyFont="1" applyBorder="1"/>
    <xf numFmtId="166" fontId="6" fillId="0" borderId="8" xfId="4" applyNumberFormat="1" applyFont="1" applyFill="1" applyBorder="1" applyProtection="1"/>
    <xf numFmtId="166" fontId="6" fillId="0" borderId="8" xfId="4" applyNumberFormat="1" applyFont="1" applyFill="1" applyBorder="1" applyAlignment="1" applyProtection="1">
      <alignment horizontal="right"/>
    </xf>
    <xf numFmtId="166" fontId="6" fillId="0" borderId="13" xfId="4" applyNumberFormat="1" applyFont="1" applyFill="1" applyBorder="1" applyProtection="1"/>
    <xf numFmtId="0" fontId="7" fillId="4" borderId="1" xfId="0" applyFont="1" applyFill="1" applyBorder="1" applyAlignment="1" applyProtection="1">
      <alignment horizontal="right" vertical="center"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right" vertical="center"/>
      <protection locked="0"/>
    </xf>
    <xf numFmtId="49" fontId="2" fillId="4" borderId="1" xfId="0" applyNumberFormat="1" applyFont="1" applyFill="1" applyBorder="1" applyAlignment="1" applyProtection="1">
      <alignment horizontal="left" vertical="center"/>
      <protection locked="0"/>
    </xf>
    <xf numFmtId="1" fontId="6" fillId="9" borderId="1" xfId="0" quotePrefix="1" applyNumberFormat="1" applyFont="1" applyFill="1" applyBorder="1" applyAlignment="1">
      <alignment horizontal="right" vertical="center" wrapText="1"/>
    </xf>
    <xf numFmtId="164" fontId="2" fillId="5" borderId="0" xfId="0" quotePrefix="1" applyNumberFormat="1" applyFont="1" applyFill="1" applyAlignment="1">
      <alignment horizontal="right" vertical="center" wrapText="1"/>
    </xf>
    <xf numFmtId="164" fontId="2" fillId="5" borderId="0" xfId="0" applyNumberFormat="1" applyFont="1" applyFill="1" applyAlignment="1">
      <alignment horizontal="right" vertical="center" wrapText="1"/>
    </xf>
    <xf numFmtId="164" fontId="6" fillId="9" borderId="1" xfId="0" applyNumberFormat="1" applyFont="1" applyFill="1" applyBorder="1" applyAlignment="1">
      <alignment horizontal="right" vertical="top" wrapText="1"/>
    </xf>
    <xf numFmtId="164" fontId="2" fillId="9" borderId="6" xfId="0" applyNumberFormat="1" applyFont="1" applyFill="1" applyBorder="1" applyAlignment="1">
      <alignment horizontal="right" vertical="center"/>
    </xf>
    <xf numFmtId="0" fontId="10" fillId="5" borderId="0" xfId="0" applyFont="1" applyFill="1" applyAlignment="1">
      <alignment horizontal="right" vertical="center"/>
    </xf>
    <xf numFmtId="164" fontId="2" fillId="5" borderId="11" xfId="0" applyNumberFormat="1" applyFont="1" applyFill="1" applyBorder="1" applyAlignment="1">
      <alignment horizontal="right" vertical="center"/>
    </xf>
    <xf numFmtId="0" fontId="17" fillId="5" borderId="11" xfId="0" applyFont="1" applyFill="1" applyBorder="1" applyAlignment="1">
      <alignment horizontal="right"/>
    </xf>
    <xf numFmtId="0" fontId="18" fillId="5" borderId="8" xfId="0" applyFont="1" applyFill="1" applyBorder="1" applyAlignment="1">
      <alignment horizontal="right" vertical="center"/>
    </xf>
    <xf numFmtId="164" fontId="2" fillId="5" borderId="8" xfId="0" applyNumberFormat="1" applyFont="1" applyFill="1" applyBorder="1" applyAlignment="1">
      <alignment horizontal="right" vertical="center"/>
    </xf>
    <xf numFmtId="164" fontId="2" fillId="0" borderId="0" xfId="0" applyNumberFormat="1" applyFont="1" applyAlignment="1">
      <alignment horizontal="right" vertical="center"/>
    </xf>
    <xf numFmtId="0" fontId="17" fillId="9" borderId="0" xfId="0" applyFont="1" applyFill="1" applyAlignment="1">
      <alignment horizontal="left" vertical="top" wrapText="1"/>
    </xf>
    <xf numFmtId="0" fontId="17" fillId="5" borderId="0" xfId="0" applyFont="1" applyFill="1" applyAlignment="1">
      <alignment horizontal="left" vertical="top" wrapText="1"/>
    </xf>
    <xf numFmtId="0" fontId="17" fillId="5" borderId="15" xfId="0" applyFont="1" applyFill="1" applyBorder="1" applyAlignment="1">
      <alignment horizontal="left" vertical="center" wrapText="1"/>
    </xf>
    <xf numFmtId="0" fontId="17" fillId="5" borderId="15" xfId="0" applyFont="1" applyFill="1" applyBorder="1" applyAlignment="1">
      <alignment horizontal="left" vertical="top" wrapText="1"/>
    </xf>
    <xf numFmtId="0" fontId="2" fillId="3" borderId="1" xfId="0" applyFont="1" applyFill="1" applyBorder="1" applyAlignment="1" applyProtection="1">
      <alignment horizontal="left" vertical="center" wrapText="1"/>
      <protection locked="0"/>
    </xf>
    <xf numFmtId="3" fontId="7" fillId="9" borderId="3" xfId="0" applyNumberFormat="1" applyFont="1" applyFill="1" applyBorder="1" applyAlignment="1">
      <alignment horizontal="left" vertical="center" wrapText="1"/>
    </xf>
    <xf numFmtId="0" fontId="35" fillId="5" borderId="0" xfId="0" applyFont="1" applyFill="1" applyAlignment="1">
      <alignment horizontal="left" vertical="center"/>
    </xf>
    <xf numFmtId="164" fontId="2" fillId="4" borderId="1" xfId="0" applyNumberFormat="1" applyFont="1" applyFill="1" applyBorder="1" applyAlignment="1" applyProtection="1">
      <alignment horizontal="right" vertical="center"/>
      <protection locked="0"/>
    </xf>
    <xf numFmtId="1" fontId="2" fillId="7" borderId="2" xfId="0" applyNumberFormat="1" applyFont="1" applyFill="1" applyBorder="1" applyAlignment="1">
      <alignment horizontal="right" vertical="center"/>
    </xf>
    <xf numFmtId="1" fontId="6" fillId="5" borderId="0" xfId="0" applyNumberFormat="1" applyFont="1" applyFill="1" applyAlignment="1">
      <alignment horizontal="right" vertical="center"/>
    </xf>
    <xf numFmtId="165" fontId="7" fillId="5" borderId="32" xfId="0" applyNumberFormat="1" applyFont="1" applyFill="1" applyBorder="1" applyAlignment="1">
      <alignment horizontal="right" vertical="center" wrapText="1"/>
    </xf>
    <xf numFmtId="0" fontId="6" fillId="9" borderId="2" xfId="0" applyFont="1" applyFill="1" applyBorder="1" applyAlignment="1">
      <alignment horizontal="left" vertical="top"/>
    </xf>
    <xf numFmtId="164" fontId="2" fillId="3" borderId="1" xfId="0" applyNumberFormat="1" applyFont="1" applyFill="1" applyBorder="1" applyAlignment="1" applyProtection="1">
      <alignment horizontal="right" vertical="center"/>
      <protection locked="0"/>
    </xf>
    <xf numFmtId="3" fontId="7" fillId="0" borderId="1" xfId="0" applyNumberFormat="1" applyFont="1" applyBorder="1" applyAlignment="1">
      <alignment horizontal="right" vertical="center"/>
    </xf>
    <xf numFmtId="1" fontId="6" fillId="9" borderId="3" xfId="0" quotePrefix="1" applyNumberFormat="1" applyFont="1" applyFill="1" applyBorder="1" applyAlignment="1">
      <alignment horizontal="left" vertical="top" wrapText="1"/>
    </xf>
    <xf numFmtId="164" fontId="6" fillId="5" borderId="0" xfId="0" applyNumberFormat="1" applyFont="1" applyFill="1" applyAlignment="1">
      <alignment horizontal="right" vertical="center"/>
    </xf>
    <xf numFmtId="164" fontId="6" fillId="7" borderId="1" xfId="0" applyNumberFormat="1" applyFont="1" applyFill="1" applyBorder="1" applyAlignment="1">
      <alignment horizontal="right" vertical="center"/>
    </xf>
    <xf numFmtId="3" fontId="2" fillId="7" borderId="2" xfId="0" applyNumberFormat="1" applyFont="1" applyFill="1" applyBorder="1" applyAlignment="1">
      <alignment horizontal="right" vertical="center"/>
    </xf>
    <xf numFmtId="3" fontId="2" fillId="4" borderId="2" xfId="0" applyNumberFormat="1" applyFont="1" applyFill="1" applyBorder="1" applyAlignment="1" applyProtection="1">
      <alignment horizontal="right" vertical="center"/>
      <protection locked="0"/>
    </xf>
    <xf numFmtId="3" fontId="6" fillId="9" borderId="1" xfId="0" applyNumberFormat="1" applyFont="1" applyFill="1" applyBorder="1" applyAlignment="1">
      <alignment horizontal="left" vertical="center" wrapText="1"/>
    </xf>
    <xf numFmtId="0" fontId="6" fillId="5" borderId="0" xfId="0" applyFont="1" applyFill="1" applyAlignment="1">
      <alignment horizontal="left" vertical="top" wrapText="1"/>
    </xf>
    <xf numFmtId="0" fontId="6" fillId="0" borderId="0" xfId="0" applyFont="1" applyAlignment="1">
      <alignment horizontal="left" vertical="top"/>
    </xf>
    <xf numFmtId="0" fontId="6" fillId="9" borderId="2" xfId="0" applyFont="1" applyFill="1" applyBorder="1" applyAlignment="1">
      <alignment horizontal="left" vertical="top" wrapText="1"/>
    </xf>
    <xf numFmtId="164" fontId="2" fillId="7" borderId="3" xfId="0" applyNumberFormat="1" applyFont="1" applyFill="1" applyBorder="1" applyAlignment="1">
      <alignment horizontal="right" vertical="center" wrapText="1"/>
    </xf>
    <xf numFmtId="164" fontId="2" fillId="4" borderId="5" xfId="0" applyNumberFormat="1" applyFont="1" applyFill="1" applyBorder="1" applyAlignment="1" applyProtection="1">
      <alignment horizontal="right" vertical="center"/>
      <protection locked="0"/>
    </xf>
    <xf numFmtId="3" fontId="2" fillId="4" borderId="5" xfId="0" applyNumberFormat="1" applyFont="1" applyFill="1" applyBorder="1" applyAlignment="1" applyProtection="1">
      <alignment horizontal="right" vertical="center"/>
      <protection locked="0"/>
    </xf>
    <xf numFmtId="3" fontId="2" fillId="5" borderId="11" xfId="0" applyNumberFormat="1" applyFont="1" applyFill="1" applyBorder="1" applyAlignment="1">
      <alignment horizontal="right" vertical="center"/>
    </xf>
    <xf numFmtId="3" fontId="2" fillId="4" borderId="1" xfId="0" applyNumberFormat="1" applyFont="1" applyFill="1" applyBorder="1" applyAlignment="1" applyProtection="1">
      <alignment horizontal="left" vertical="center" wrapText="1"/>
      <protection locked="0"/>
    </xf>
    <xf numFmtId="164" fontId="6" fillId="9" borderId="6" xfId="0" applyNumberFormat="1" applyFont="1" applyFill="1" applyBorder="1" applyAlignment="1">
      <alignment horizontal="right" vertical="center"/>
    </xf>
    <xf numFmtId="164" fontId="2" fillId="5" borderId="0" xfId="0" applyNumberFormat="1" applyFont="1" applyFill="1" applyAlignment="1">
      <alignment horizontal="right"/>
    </xf>
    <xf numFmtId="164" fontId="13" fillId="5" borderId="0" xfId="0" applyNumberFormat="1" applyFont="1" applyFill="1" applyAlignment="1">
      <alignment horizontal="right" vertical="center"/>
    </xf>
    <xf numFmtId="3" fontId="24" fillId="5" borderId="0" xfId="0" applyNumberFormat="1" applyFont="1" applyFill="1" applyAlignment="1">
      <alignment horizontal="right"/>
    </xf>
    <xf numFmtId="3" fontId="25" fillId="5" borderId="0" xfId="0" applyNumberFormat="1" applyFont="1" applyFill="1" applyAlignment="1">
      <alignment horizontal="left" vertical="center"/>
    </xf>
    <xf numFmtId="3" fontId="2" fillId="3" borderId="1" xfId="0" applyNumberFormat="1" applyFont="1" applyFill="1" applyBorder="1" applyAlignment="1" applyProtection="1">
      <alignment horizontal="left" vertical="center"/>
      <protection locked="0"/>
    </xf>
    <xf numFmtId="3" fontId="17" fillId="3" borderId="1" xfId="0" applyNumberFormat="1" applyFont="1" applyFill="1" applyBorder="1" applyAlignment="1" applyProtection="1">
      <alignment horizontal="left" vertical="center"/>
      <protection locked="0"/>
    </xf>
    <xf numFmtId="3" fontId="2" fillId="9" borderId="0" xfId="0" applyNumberFormat="1" applyFont="1" applyFill="1" applyAlignment="1">
      <alignment horizontal="left" vertical="top" wrapText="1"/>
    </xf>
    <xf numFmtId="3" fontId="2" fillId="5" borderId="0" xfId="0" applyNumberFormat="1" applyFont="1" applyFill="1" applyAlignment="1">
      <alignment horizontal="left" vertical="top"/>
    </xf>
    <xf numFmtId="164" fontId="2" fillId="4" borderId="1" xfId="0" applyNumberFormat="1" applyFont="1" applyFill="1" applyBorder="1" applyAlignment="1" applyProtection="1">
      <alignment horizontal="left" vertical="center"/>
      <protection locked="0"/>
    </xf>
    <xf numFmtId="164" fontId="2" fillId="5" borderId="0" xfId="0" applyNumberFormat="1" applyFont="1" applyFill="1" applyAlignment="1">
      <alignment horizontal="left" vertical="top"/>
    </xf>
    <xf numFmtId="3" fontId="2" fillId="5" borderId="8" xfId="0" applyNumberFormat="1" applyFont="1" applyFill="1" applyBorder="1" applyAlignment="1">
      <alignment horizontal="right" vertical="center" wrapText="1"/>
    </xf>
    <xf numFmtId="3" fontId="7" fillId="5" borderId="1" xfId="0" applyNumberFormat="1" applyFont="1" applyFill="1" applyBorder="1" applyAlignment="1">
      <alignment horizontal="right" vertical="center"/>
    </xf>
    <xf numFmtId="3" fontId="6" fillId="5" borderId="0" xfId="0" applyNumberFormat="1" applyFont="1" applyFill="1" applyAlignment="1">
      <alignment horizontal="right" vertical="top"/>
    </xf>
    <xf numFmtId="164" fontId="17" fillId="3" borderId="1" xfId="0" applyNumberFormat="1" applyFont="1" applyFill="1" applyBorder="1" applyAlignment="1" applyProtection="1">
      <alignment horizontal="left" vertical="center"/>
      <protection locked="0"/>
    </xf>
    <xf numFmtId="164" fontId="17" fillId="5" borderId="0" xfId="0" applyNumberFormat="1" applyFont="1" applyFill="1" applyAlignment="1">
      <alignment horizontal="left" vertical="top"/>
    </xf>
    <xf numFmtId="3" fontId="7" fillId="5" borderId="0" xfId="0" applyNumberFormat="1" applyFont="1" applyFill="1" applyAlignment="1">
      <alignment horizontal="right" vertical="top"/>
    </xf>
    <xf numFmtId="164" fontId="6" fillId="9" borderId="6" xfId="0" applyNumberFormat="1" applyFont="1" applyFill="1" applyBorder="1" applyAlignment="1">
      <alignment horizontal="left" vertical="center" wrapText="1"/>
    </xf>
    <xf numFmtId="164" fontId="2" fillId="3" borderId="1" xfId="0" applyNumberFormat="1"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wrapText="1"/>
    </xf>
    <xf numFmtId="1" fontId="2" fillId="7" borderId="1" xfId="0" applyNumberFormat="1" applyFont="1" applyFill="1" applyBorder="1" applyAlignment="1">
      <alignment horizontal="right" vertical="center"/>
    </xf>
    <xf numFmtId="0" fontId="18" fillId="5" borderId="12" xfId="0" applyFont="1" applyFill="1" applyBorder="1" applyAlignment="1">
      <alignment horizontal="left" vertical="center"/>
    </xf>
    <xf numFmtId="0" fontId="18" fillId="5" borderId="13" xfId="0" applyFont="1" applyFill="1" applyBorder="1" applyAlignment="1">
      <alignment horizontal="left" vertical="center"/>
    </xf>
    <xf numFmtId="3" fontId="7" fillId="5" borderId="1" xfId="0" applyNumberFormat="1" applyFont="1" applyFill="1" applyBorder="1" applyAlignment="1">
      <alignment horizontal="right" vertical="center" wrapText="1"/>
    </xf>
    <xf numFmtId="3" fontId="2" fillId="5" borderId="1" xfId="0" quotePrefix="1" applyNumberFormat="1" applyFont="1" applyFill="1" applyBorder="1" applyAlignment="1">
      <alignment horizontal="left" vertical="center" wrapText="1"/>
    </xf>
    <xf numFmtId="1" fontId="2" fillId="5" borderId="1" xfId="0" applyNumberFormat="1" applyFont="1" applyFill="1" applyBorder="1" applyAlignment="1">
      <alignment horizontal="right" vertical="center"/>
    </xf>
    <xf numFmtId="1" fontId="17" fillId="5" borderId="1" xfId="0" applyNumberFormat="1" applyFont="1" applyFill="1" applyBorder="1" applyAlignment="1">
      <alignment horizontal="right" vertical="center"/>
    </xf>
    <xf numFmtId="1" fontId="17" fillId="5" borderId="1" xfId="0" quotePrefix="1" applyNumberFormat="1" applyFont="1" applyFill="1" applyBorder="1" applyAlignment="1">
      <alignment horizontal="right" vertical="center"/>
    </xf>
    <xf numFmtId="1" fontId="2" fillId="5" borderId="1" xfId="0" applyNumberFormat="1" applyFont="1" applyFill="1" applyBorder="1" applyAlignment="1" applyProtection="1">
      <alignment horizontal="right" vertical="center"/>
      <protection locked="0"/>
    </xf>
    <xf numFmtId="1" fontId="12" fillId="5" borderId="1" xfId="0" applyNumberFormat="1" applyFont="1" applyFill="1" applyBorder="1" applyAlignment="1">
      <alignment horizontal="right" vertical="center"/>
    </xf>
    <xf numFmtId="3" fontId="2" fillId="4" borderId="1" xfId="0" quotePrefix="1" applyNumberFormat="1" applyFont="1" applyFill="1" applyBorder="1" applyAlignment="1" applyProtection="1">
      <alignment horizontal="left" vertical="center"/>
      <protection locked="0"/>
    </xf>
    <xf numFmtId="3" fontId="2" fillId="7" borderId="1" xfId="0" quotePrefix="1" applyNumberFormat="1" applyFont="1" applyFill="1" applyBorder="1" applyAlignment="1" applyProtection="1">
      <alignment horizontal="left" vertical="center"/>
      <protection locked="0"/>
    </xf>
    <xf numFmtId="1" fontId="2" fillId="5" borderId="1" xfId="0" quotePrefix="1" applyNumberFormat="1" applyFont="1" applyFill="1" applyBorder="1" applyAlignment="1">
      <alignment horizontal="right" vertical="center" wrapText="1"/>
    </xf>
    <xf numFmtId="3" fontId="2" fillId="5" borderId="2" xfId="0" applyNumberFormat="1" applyFont="1" applyFill="1" applyBorder="1" applyAlignment="1">
      <alignment horizontal="right" vertical="center"/>
    </xf>
    <xf numFmtId="3" fontId="17" fillId="5" borderId="2"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wrapText="1"/>
    </xf>
    <xf numFmtId="2" fontId="17" fillId="5" borderId="17" xfId="0" applyNumberFormat="1" applyFont="1" applyFill="1" applyBorder="1" applyAlignment="1">
      <alignment horizontal="center" vertical="center" wrapText="1"/>
    </xf>
    <xf numFmtId="2" fontId="17" fillId="5" borderId="17" xfId="0" applyNumberFormat="1" applyFont="1" applyFill="1" applyBorder="1" applyAlignment="1">
      <alignment horizontal="center" vertical="center"/>
    </xf>
    <xf numFmtId="0" fontId="17" fillId="5" borderId="17" xfId="0" applyFont="1" applyFill="1" applyBorder="1" applyAlignment="1">
      <alignment horizontal="center" vertical="center"/>
    </xf>
    <xf numFmtId="0" fontId="6" fillId="11" borderId="38"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2" fillId="5" borderId="7" xfId="0" applyFont="1" applyFill="1" applyBorder="1" applyAlignment="1">
      <alignment horizontal="center" vertical="center" wrapText="1"/>
    </xf>
    <xf numFmtId="2" fontId="17" fillId="5" borderId="7" xfId="0" applyNumberFormat="1" applyFont="1" applyFill="1" applyBorder="1" applyAlignment="1">
      <alignment horizontal="center" vertical="center" wrapText="1"/>
    </xf>
    <xf numFmtId="2" fontId="17" fillId="5" borderId="7" xfId="0" applyNumberFormat="1" applyFont="1" applyFill="1" applyBorder="1" applyAlignment="1">
      <alignment horizontal="center" vertical="center"/>
    </xf>
    <xf numFmtId="0" fontId="17" fillId="5" borderId="7" xfId="0" applyFont="1" applyFill="1" applyBorder="1" applyAlignment="1">
      <alignment horizontal="center" vertical="center"/>
    </xf>
    <xf numFmtId="4" fontId="2" fillId="7" borderId="7" xfId="0" applyNumberFormat="1" applyFont="1" applyFill="1" applyBorder="1" applyAlignment="1">
      <alignment horizontal="center" vertical="center"/>
    </xf>
    <xf numFmtId="4" fontId="2" fillId="11" borderId="7" xfId="0" applyNumberFormat="1" applyFont="1" applyFill="1" applyBorder="1" applyAlignment="1">
      <alignment horizontal="center" vertical="center"/>
    </xf>
    <xf numFmtId="4" fontId="2" fillId="8" borderId="7" xfId="0" applyNumberFormat="1" applyFont="1" applyFill="1" applyBorder="1" applyAlignment="1">
      <alignment horizontal="center" vertical="center"/>
    </xf>
    <xf numFmtId="0" fontId="2" fillId="4" borderId="7" xfId="0" applyFont="1" applyFill="1" applyBorder="1" applyAlignment="1" applyProtection="1">
      <alignment horizontal="center" vertical="center" wrapText="1"/>
      <protection locked="0"/>
    </xf>
    <xf numFmtId="4" fontId="6" fillId="5" borderId="7" xfId="0" applyNumberFormat="1" applyFont="1" applyFill="1" applyBorder="1" applyAlignment="1">
      <alignment horizontal="center" vertical="center"/>
    </xf>
    <xf numFmtId="0" fontId="0" fillId="5" borderId="43" xfId="0" applyFill="1" applyBorder="1"/>
    <xf numFmtId="0" fontId="2" fillId="5" borderId="43" xfId="0" applyFont="1" applyFill="1" applyBorder="1" applyAlignment="1">
      <alignment horizontal="center" vertical="center" wrapText="1"/>
    </xf>
    <xf numFmtId="2" fontId="17" fillId="5" borderId="43" xfId="0" applyNumberFormat="1" applyFont="1" applyFill="1" applyBorder="1" applyAlignment="1">
      <alignment horizontal="center" vertical="center" wrapText="1"/>
    </xf>
    <xf numFmtId="2" fontId="17" fillId="5" borderId="43" xfId="0" applyNumberFormat="1" applyFont="1" applyFill="1" applyBorder="1" applyAlignment="1">
      <alignment horizontal="center" vertical="center"/>
    </xf>
    <xf numFmtId="0" fontId="17" fillId="5" borderId="43" xfId="0" applyFont="1" applyFill="1" applyBorder="1" applyAlignment="1">
      <alignment horizontal="center" vertical="center"/>
    </xf>
    <xf numFmtId="4" fontId="2" fillId="7" borderId="43" xfId="0" applyNumberFormat="1" applyFont="1" applyFill="1" applyBorder="1" applyAlignment="1">
      <alignment horizontal="center" vertical="center"/>
    </xf>
    <xf numFmtId="4" fontId="2" fillId="11" borderId="43"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4" borderId="43" xfId="0" applyFont="1" applyFill="1" applyBorder="1" applyAlignment="1" applyProtection="1">
      <alignment horizontal="center" vertical="center" wrapText="1"/>
      <protection locked="0"/>
    </xf>
    <xf numFmtId="4" fontId="6" fillId="5" borderId="43" xfId="0" applyNumberFormat="1" applyFont="1" applyFill="1" applyBorder="1" applyAlignment="1">
      <alignment horizontal="center" vertical="center"/>
    </xf>
    <xf numFmtId="0" fontId="0" fillId="5" borderId="39" xfId="0" applyFill="1" applyBorder="1"/>
    <xf numFmtId="0" fontId="2" fillId="5" borderId="39" xfId="0" applyFont="1" applyFill="1" applyBorder="1" applyAlignment="1">
      <alignment horizontal="center" vertical="center" wrapText="1"/>
    </xf>
    <xf numFmtId="2" fontId="17" fillId="5" borderId="39" xfId="0" applyNumberFormat="1" applyFont="1" applyFill="1" applyBorder="1" applyAlignment="1">
      <alignment horizontal="center" vertical="center" wrapText="1"/>
    </xf>
    <xf numFmtId="2" fontId="17" fillId="5" borderId="39" xfId="0" applyNumberFormat="1" applyFont="1" applyFill="1" applyBorder="1" applyAlignment="1">
      <alignment horizontal="center" vertical="center"/>
    </xf>
    <xf numFmtId="0" fontId="17" fillId="5" borderId="39" xfId="0" applyFont="1" applyFill="1" applyBorder="1" applyAlignment="1">
      <alignment horizontal="center" vertical="center"/>
    </xf>
    <xf numFmtId="4" fontId="2" fillId="7" borderId="39" xfId="0" applyNumberFormat="1" applyFont="1" applyFill="1" applyBorder="1" applyAlignment="1">
      <alignment horizontal="center" vertical="center"/>
    </xf>
    <xf numFmtId="4" fontId="2" fillId="11" borderId="39" xfId="0" applyNumberFormat="1" applyFont="1" applyFill="1" applyBorder="1" applyAlignment="1">
      <alignment horizontal="center" vertical="center"/>
    </xf>
    <xf numFmtId="4" fontId="2" fillId="8" borderId="39" xfId="0" applyNumberFormat="1" applyFont="1" applyFill="1" applyBorder="1" applyAlignment="1">
      <alignment horizontal="center" vertical="center"/>
    </xf>
    <xf numFmtId="0" fontId="2" fillId="4" borderId="39" xfId="0" applyFont="1" applyFill="1" applyBorder="1" applyAlignment="1" applyProtection="1">
      <alignment horizontal="center" vertical="center" wrapText="1"/>
      <protection locked="0"/>
    </xf>
    <xf numFmtId="4" fontId="6" fillId="5" borderId="39" xfId="0" applyNumberFormat="1" applyFont="1" applyFill="1" applyBorder="1" applyAlignment="1">
      <alignment horizontal="center" vertical="center"/>
    </xf>
    <xf numFmtId="0" fontId="0" fillId="5" borderId="42" xfId="0" applyFill="1" applyBorder="1"/>
    <xf numFmtId="0" fontId="2" fillId="5" borderId="42" xfId="0" applyFont="1" applyFill="1" applyBorder="1" applyAlignment="1">
      <alignment horizontal="center" vertical="center" wrapText="1"/>
    </xf>
    <xf numFmtId="2" fontId="17" fillId="5" borderId="42" xfId="0" applyNumberFormat="1" applyFont="1" applyFill="1" applyBorder="1" applyAlignment="1">
      <alignment horizontal="center" vertical="center" wrapText="1"/>
    </xf>
    <xf numFmtId="2" fontId="17" fillId="5" borderId="42" xfId="0" applyNumberFormat="1" applyFont="1" applyFill="1" applyBorder="1" applyAlignment="1">
      <alignment horizontal="center" vertical="center"/>
    </xf>
    <xf numFmtId="0" fontId="17" fillId="5" borderId="42" xfId="0" applyFont="1" applyFill="1" applyBorder="1" applyAlignment="1">
      <alignment horizontal="center" vertical="center"/>
    </xf>
    <xf numFmtId="4" fontId="2" fillId="7" borderId="42" xfId="0" applyNumberFormat="1" applyFont="1" applyFill="1" applyBorder="1" applyAlignment="1">
      <alignment horizontal="center" vertical="center"/>
    </xf>
    <xf numFmtId="4" fontId="2" fillId="11" borderId="42" xfId="0" applyNumberFormat="1" applyFont="1" applyFill="1" applyBorder="1" applyAlignment="1">
      <alignment horizontal="center" vertical="center"/>
    </xf>
    <xf numFmtId="4" fontId="2" fillId="8" borderId="42" xfId="0" applyNumberFormat="1" applyFont="1" applyFill="1" applyBorder="1" applyAlignment="1">
      <alignment horizontal="center" vertical="center"/>
    </xf>
    <xf numFmtId="0" fontId="2" fillId="4" borderId="42" xfId="0" applyFont="1" applyFill="1" applyBorder="1" applyAlignment="1" applyProtection="1">
      <alignment horizontal="center" vertical="center" wrapText="1"/>
      <protection locked="0"/>
    </xf>
    <xf numFmtId="4" fontId="6" fillId="5" borderId="42" xfId="0" applyNumberFormat="1" applyFont="1" applyFill="1" applyBorder="1" applyAlignment="1">
      <alignment horizontal="center" vertical="center"/>
    </xf>
    <xf numFmtId="0" fontId="2" fillId="5" borderId="39" xfId="0" applyFont="1" applyFill="1" applyBorder="1" applyAlignment="1">
      <alignment horizontal="left" vertical="center" wrapText="1"/>
    </xf>
    <xf numFmtId="3" fontId="2" fillId="4" borderId="39" xfId="0" applyNumberFormat="1" applyFont="1" applyFill="1" applyBorder="1" applyAlignment="1" applyProtection="1">
      <alignment horizontal="center" vertical="center"/>
      <protection locked="0"/>
    </xf>
    <xf numFmtId="164" fontId="2" fillId="9" borderId="0" xfId="0" applyNumberFormat="1" applyFont="1" applyFill="1" applyAlignment="1">
      <alignment horizontal="left" vertical="top"/>
    </xf>
    <xf numFmtId="0" fontId="2" fillId="5" borderId="0" xfId="0" applyFont="1" applyFill="1" applyAlignment="1">
      <alignment horizontal="left" vertical="center"/>
    </xf>
    <xf numFmtId="0" fontId="2" fillId="5" borderId="0" xfId="0" applyFont="1" applyFill="1" applyAlignment="1">
      <alignment horizontal="left" vertical="center"/>
    </xf>
    <xf numFmtId="0" fontId="2" fillId="5" borderId="0" xfId="0" applyFont="1" applyFill="1" applyAlignment="1">
      <alignment horizontal="left" vertical="center"/>
    </xf>
    <xf numFmtId="0" fontId="7" fillId="4" borderId="1" xfId="0" quotePrefix="1" applyFont="1" applyFill="1" applyBorder="1" applyAlignment="1" applyProtection="1">
      <alignment horizontal="right" vertical="center" wrapText="1"/>
      <protection locked="0"/>
    </xf>
    <xf numFmtId="0" fontId="2" fillId="5" borderId="0" xfId="0" applyFont="1" applyFill="1" applyAlignment="1">
      <alignment horizontal="left" vertical="center"/>
    </xf>
    <xf numFmtId="0" fontId="17" fillId="4" borderId="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0" fontId="2" fillId="5" borderId="0" xfId="0" applyFont="1" applyFill="1" applyAlignment="1">
      <alignment horizontal="left" vertical="center" wrapText="1"/>
    </xf>
    <xf numFmtId="9" fontId="2" fillId="4" borderId="2" xfId="0" applyNumberFormat="1" applyFont="1" applyFill="1"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17" fillId="5" borderId="2" xfId="0" applyFont="1" applyFill="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49" fontId="2" fillId="7"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0" borderId="0" xfId="0" applyFont="1" applyAlignment="1">
      <alignment horizontal="left" vertical="center" wrapText="1"/>
    </xf>
    <xf numFmtId="0" fontId="6" fillId="5" borderId="11" xfId="0" applyFont="1" applyFill="1" applyBorder="1" applyAlignment="1">
      <alignment horizontal="right" vertical="center" wrapText="1"/>
    </xf>
    <xf numFmtId="0" fontId="6" fillId="0" borderId="10" xfId="0" applyFont="1" applyBorder="1" applyAlignment="1">
      <alignment horizontal="right" vertical="center" wrapText="1"/>
    </xf>
    <xf numFmtId="0" fontId="6" fillId="4" borderId="2" xfId="0" applyFont="1" applyFill="1" applyBorder="1" applyAlignment="1" applyProtection="1">
      <alignment horizontal="left" vertical="center" wrapText="1"/>
      <protection locked="0"/>
    </xf>
    <xf numFmtId="0" fontId="6" fillId="4" borderId="6" xfId="0" applyFont="1" applyFill="1" applyBorder="1" applyAlignment="1" applyProtection="1">
      <alignment horizontal="left" vertical="center" wrapText="1"/>
      <protection locked="0"/>
    </xf>
    <xf numFmtId="0" fontId="2" fillId="0" borderId="3" xfId="0" applyFont="1" applyBorder="1" applyAlignment="1">
      <alignment horizontal="left" vertical="center" wrapText="1"/>
    </xf>
    <xf numFmtId="49" fontId="6" fillId="9" borderId="2" xfId="0" applyNumberFormat="1" applyFont="1" applyFill="1" applyBorder="1" applyAlignment="1">
      <alignment horizontal="left" vertical="center" wrapText="1"/>
    </xf>
    <xf numFmtId="0" fontId="6" fillId="9" borderId="2" xfId="0" quotePrefix="1" applyFont="1" applyFill="1" applyBorder="1" applyAlignment="1">
      <alignment horizontal="right" vertical="center" wrapText="1"/>
    </xf>
    <xf numFmtId="0" fontId="2" fillId="0" borderId="3" xfId="0" applyFont="1" applyBorder="1" applyAlignment="1">
      <alignment horizontal="right" vertical="center" wrapText="1"/>
    </xf>
    <xf numFmtId="49" fontId="6" fillId="9" borderId="3" xfId="0" applyNumberFormat="1" applyFont="1" applyFill="1" applyBorder="1" applyAlignment="1">
      <alignment horizontal="left" vertical="center" wrapText="1"/>
    </xf>
    <xf numFmtId="0" fontId="7" fillId="4" borderId="2" xfId="0" applyFont="1" applyFill="1" applyBorder="1" applyAlignment="1" applyProtection="1">
      <alignment horizontal="right" vertical="center" wrapText="1"/>
      <protection locked="0"/>
    </xf>
    <xf numFmtId="0" fontId="2" fillId="4" borderId="3" xfId="0" applyFont="1" applyFill="1" applyBorder="1" applyAlignment="1" applyProtection="1">
      <alignment horizontal="right" vertical="center" wrapText="1"/>
      <protection locked="0"/>
    </xf>
    <xf numFmtId="0" fontId="27" fillId="5" borderId="12" xfId="0" applyFont="1" applyFill="1" applyBorder="1" applyAlignment="1">
      <alignment horizontal="left" vertical="center" wrapText="1"/>
    </xf>
    <xf numFmtId="0" fontId="2" fillId="0" borderId="8" xfId="0" applyFont="1" applyBorder="1" applyAlignment="1">
      <alignment horizontal="left" vertical="center" wrapText="1"/>
    </xf>
    <xf numFmtId="0" fontId="6" fillId="9" borderId="2" xfId="0" applyFont="1" applyFill="1" applyBorder="1" applyAlignment="1">
      <alignment horizontal="left" vertical="center" wrapText="1"/>
    </xf>
    <xf numFmtId="0" fontId="2" fillId="0" borderId="6" xfId="0" applyFont="1" applyBorder="1" applyAlignment="1">
      <alignment horizontal="left" vertical="center" wrapText="1"/>
    </xf>
    <xf numFmtId="0" fontId="6" fillId="5" borderId="0" xfId="0" applyFont="1" applyFill="1" applyAlignment="1">
      <alignment horizontal="right" vertical="center" wrapText="1"/>
    </xf>
    <xf numFmtId="0" fontId="3" fillId="0" borderId="15" xfId="0" applyFont="1" applyBorder="1" applyAlignment="1">
      <alignment horizontal="right" vertical="center" wrapText="1"/>
    </xf>
    <xf numFmtId="0" fontId="2" fillId="9" borderId="0" xfId="0" applyFont="1" applyFill="1" applyAlignment="1">
      <alignment horizontal="left" vertical="center" wrapText="1"/>
    </xf>
    <xf numFmtId="0" fontId="0" fillId="0" borderId="0" xfId="0" applyAlignment="1">
      <alignment horizontal="left" wrapText="1"/>
    </xf>
    <xf numFmtId="3" fontId="2" fillId="4" borderId="2" xfId="0" quotePrefix="1" applyNumberFormat="1" applyFont="1" applyFill="1" applyBorder="1" applyAlignment="1" applyProtection="1">
      <alignment horizontal="left" vertical="center" wrapText="1"/>
      <protection locked="0"/>
    </xf>
    <xf numFmtId="0" fontId="0" fillId="0" borderId="3" xfId="0" applyBorder="1" applyAlignment="1">
      <alignment horizontal="left" vertical="center" wrapText="1"/>
    </xf>
    <xf numFmtId="3" fontId="2" fillId="7" borderId="2" xfId="0" quotePrefix="1" applyNumberFormat="1" applyFont="1" applyFill="1" applyBorder="1" applyAlignment="1" applyProtection="1">
      <alignment horizontal="left" vertical="center" wrapText="1"/>
      <protection locked="0"/>
    </xf>
    <xf numFmtId="0" fontId="2" fillId="5" borderId="8" xfId="0" applyFont="1" applyFill="1" applyBorder="1" applyAlignment="1">
      <alignment horizontal="left" vertical="center" wrapText="1"/>
    </xf>
    <xf numFmtId="165" fontId="17" fillId="7" borderId="2" xfId="0" applyNumberFormat="1" applyFont="1" applyFill="1" applyBorder="1" applyAlignment="1">
      <alignment horizontal="right" vertical="center" wrapText="1"/>
    </xf>
    <xf numFmtId="0" fontId="2" fillId="7" borderId="6" xfId="0" applyFont="1" applyFill="1" applyBorder="1" applyAlignment="1">
      <alignment horizontal="right" vertical="center" wrapText="1"/>
    </xf>
    <xf numFmtId="0" fontId="2" fillId="7" borderId="3" xfId="0" applyFont="1" applyFill="1" applyBorder="1" applyAlignment="1">
      <alignment horizontal="right" vertical="center" wrapText="1"/>
    </xf>
    <xf numFmtId="0" fontId="2" fillId="5" borderId="2"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4" borderId="2" xfId="0" applyFont="1" applyFill="1" applyBorder="1" applyAlignment="1" applyProtection="1">
      <alignment horizontal="left" vertical="center" wrapText="1"/>
      <protection locked="0"/>
    </xf>
    <xf numFmtId="165" fontId="7" fillId="5" borderId="32" xfId="0" applyNumberFormat="1" applyFont="1" applyFill="1" applyBorder="1" applyAlignment="1">
      <alignment horizontal="right" vertical="center" wrapText="1"/>
    </xf>
    <xf numFmtId="165" fontId="2" fillId="5" borderId="30" xfId="0" applyNumberFormat="1" applyFont="1" applyFill="1" applyBorder="1" applyAlignment="1">
      <alignment horizontal="right" vertical="center" wrapText="1"/>
    </xf>
    <xf numFmtId="165" fontId="2" fillId="5" borderId="33" xfId="0" applyNumberFormat="1" applyFont="1" applyFill="1" applyBorder="1" applyAlignment="1">
      <alignment horizontal="right" vertical="center" wrapText="1"/>
    </xf>
    <xf numFmtId="165" fontId="17" fillId="7" borderId="6" xfId="0" applyNumberFormat="1" applyFont="1" applyFill="1" applyBorder="1" applyAlignment="1">
      <alignment horizontal="right" vertical="center" wrapText="1"/>
    </xf>
    <xf numFmtId="165" fontId="17" fillId="7" borderId="3" xfId="0" applyNumberFormat="1" applyFont="1" applyFill="1" applyBorder="1" applyAlignment="1">
      <alignment horizontal="right" vertical="center" wrapText="1"/>
    </xf>
    <xf numFmtId="0" fontId="2" fillId="0" borderId="15" xfId="0" applyFont="1" applyBorder="1" applyAlignment="1">
      <alignment horizontal="left" vertical="center" wrapText="1"/>
    </xf>
    <xf numFmtId="0" fontId="2" fillId="5" borderId="8" xfId="0" applyFont="1" applyFill="1" applyBorder="1" applyAlignment="1">
      <alignment horizontal="left" vertical="center"/>
    </xf>
    <xf numFmtId="0" fontId="27" fillId="5" borderId="12" xfId="0" applyFont="1" applyFill="1" applyBorder="1" applyAlignment="1">
      <alignment horizontal="left" vertical="center"/>
    </xf>
    <xf numFmtId="0" fontId="3" fillId="0" borderId="10" xfId="0" applyFont="1" applyBorder="1" applyAlignment="1">
      <alignment horizontal="right" vertical="center" wrapText="1"/>
    </xf>
    <xf numFmtId="0" fontId="6" fillId="5" borderId="14" xfId="0" applyFont="1" applyFill="1" applyBorder="1" applyAlignment="1">
      <alignment horizontal="left" vertical="center" wrapText="1"/>
    </xf>
    <xf numFmtId="0" fontId="0" fillId="0" borderId="15" xfId="0" applyBorder="1" applyAlignment="1">
      <alignment horizontal="left" vertical="center" wrapText="1"/>
    </xf>
    <xf numFmtId="165" fontId="7" fillId="9" borderId="2" xfId="0" applyNumberFormat="1" applyFont="1" applyFill="1" applyBorder="1" applyAlignment="1">
      <alignment horizontal="right" vertical="center" wrapText="1"/>
    </xf>
    <xf numFmtId="165" fontId="2" fillId="9" borderId="6" xfId="0" applyNumberFormat="1" applyFont="1" applyFill="1" applyBorder="1" applyAlignment="1">
      <alignment horizontal="right" vertical="center" wrapText="1"/>
    </xf>
    <xf numFmtId="165" fontId="2" fillId="9" borderId="3" xfId="0" applyNumberFormat="1" applyFont="1" applyFill="1" applyBorder="1" applyAlignment="1">
      <alignment horizontal="right" vertical="center" wrapText="1"/>
    </xf>
    <xf numFmtId="165" fontId="6" fillId="5" borderId="30" xfId="0" applyNumberFormat="1" applyFont="1" applyFill="1" applyBorder="1" applyAlignment="1">
      <alignment horizontal="right" vertical="center" wrapText="1"/>
    </xf>
    <xf numFmtId="165" fontId="6" fillId="0" borderId="30" xfId="0" applyNumberFormat="1" applyFont="1" applyBorder="1" applyAlignment="1">
      <alignment horizontal="right" vertical="center" wrapText="1"/>
    </xf>
    <xf numFmtId="165" fontId="7" fillId="9" borderId="6" xfId="0" applyNumberFormat="1" applyFont="1" applyFill="1" applyBorder="1" applyAlignment="1">
      <alignment horizontal="right" vertical="center" wrapText="1"/>
    </xf>
    <xf numFmtId="165" fontId="7" fillId="9" borderId="3" xfId="0" applyNumberFormat="1" applyFont="1" applyFill="1" applyBorder="1" applyAlignment="1">
      <alignment horizontal="right" vertical="center" wrapText="1"/>
    </xf>
    <xf numFmtId="165" fontId="2" fillId="5" borderId="34" xfId="0" applyNumberFormat="1" applyFont="1" applyFill="1" applyBorder="1" applyAlignment="1">
      <alignment horizontal="right" vertical="center" wrapText="1"/>
    </xf>
    <xf numFmtId="165" fontId="2" fillId="0" borderId="36" xfId="0" applyNumberFormat="1" applyFont="1" applyBorder="1" applyAlignment="1">
      <alignment horizontal="right" vertical="center" wrapText="1"/>
    </xf>
    <xf numFmtId="165" fontId="2" fillId="0" borderId="35" xfId="0" applyNumberFormat="1" applyFont="1" applyBorder="1" applyAlignment="1">
      <alignment horizontal="right" vertical="center" wrapText="1"/>
    </xf>
    <xf numFmtId="0" fontId="6"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6" fillId="9" borderId="2" xfId="0" applyFont="1" applyFill="1" applyBorder="1" applyAlignment="1">
      <alignment horizontal="right" vertical="center" wrapText="1"/>
    </xf>
    <xf numFmtId="0" fontId="2" fillId="9" borderId="6" xfId="0" applyFont="1" applyFill="1" applyBorder="1" applyAlignment="1">
      <alignment horizontal="right" vertical="center" wrapText="1"/>
    </xf>
    <xf numFmtId="0" fontId="2" fillId="9" borderId="3" xfId="0" applyFont="1" applyFill="1" applyBorder="1" applyAlignment="1">
      <alignment horizontal="right" vertical="center" wrapText="1"/>
    </xf>
    <xf numFmtId="0" fontId="2" fillId="7" borderId="2" xfId="0" applyFont="1" applyFill="1" applyBorder="1" applyAlignment="1">
      <alignment horizontal="left" vertical="center" wrapText="1"/>
    </xf>
    <xf numFmtId="165" fontId="2" fillId="5" borderId="2" xfId="0" applyNumberFormat="1" applyFont="1" applyFill="1" applyBorder="1" applyAlignment="1">
      <alignment horizontal="right" vertical="center" wrapText="1"/>
    </xf>
    <xf numFmtId="165" fontId="2" fillId="0" borderId="6" xfId="0" applyNumberFormat="1" applyFont="1" applyBorder="1" applyAlignment="1">
      <alignment horizontal="right" vertical="center" wrapText="1"/>
    </xf>
    <xf numFmtId="165" fontId="2" fillId="0" borderId="3" xfId="0" applyNumberFormat="1" applyFont="1" applyBorder="1" applyAlignment="1">
      <alignment horizontal="right" vertical="center" wrapText="1"/>
    </xf>
    <xf numFmtId="0" fontId="2" fillId="9" borderId="6"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2" fillId="9" borderId="6" xfId="0" applyFont="1" applyFill="1" applyBorder="1" applyAlignment="1">
      <alignment horizontal="right" vertical="center"/>
    </xf>
    <xf numFmtId="0" fontId="2" fillId="9" borderId="3" xfId="0" applyFont="1" applyFill="1" applyBorder="1" applyAlignment="1">
      <alignment horizontal="right" vertical="center"/>
    </xf>
    <xf numFmtId="0" fontId="6" fillId="9" borderId="6" xfId="0" applyFont="1" applyFill="1" applyBorder="1" applyAlignment="1">
      <alignment horizontal="right" vertical="center" wrapText="1"/>
    </xf>
    <xf numFmtId="0" fontId="6" fillId="9" borderId="3" xfId="0" applyFont="1" applyFill="1" applyBorder="1" applyAlignment="1">
      <alignment horizontal="right" vertical="center" wrapText="1"/>
    </xf>
    <xf numFmtId="165" fontId="2" fillId="5" borderId="6" xfId="0" applyNumberFormat="1" applyFont="1" applyFill="1" applyBorder="1" applyAlignment="1">
      <alignment horizontal="right" vertical="center" wrapText="1"/>
    </xf>
    <xf numFmtId="165" fontId="2" fillId="5" borderId="3" xfId="0" applyNumberFormat="1" applyFont="1" applyFill="1" applyBorder="1" applyAlignment="1">
      <alignment horizontal="right" vertical="center" wrapText="1"/>
    </xf>
    <xf numFmtId="0" fontId="6"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9" borderId="11" xfId="0" applyFont="1" applyFill="1" applyBorder="1" applyAlignment="1">
      <alignment horizontal="left" wrapText="1"/>
    </xf>
    <xf numFmtId="0" fontId="2" fillId="9" borderId="10" xfId="0" applyFont="1" applyFill="1" applyBorder="1" applyAlignment="1">
      <alignment horizontal="left" wrapText="1"/>
    </xf>
    <xf numFmtId="0" fontId="2" fillId="9" borderId="14" xfId="0" applyFont="1" applyFill="1" applyBorder="1" applyAlignment="1">
      <alignment horizontal="left" wrapText="1"/>
    </xf>
    <xf numFmtId="0" fontId="2" fillId="9" borderId="0" xfId="0" applyFont="1" applyFill="1" applyAlignment="1">
      <alignment horizontal="left" wrapText="1"/>
    </xf>
    <xf numFmtId="0" fontId="2" fillId="9" borderId="15" xfId="0" applyFont="1" applyFill="1" applyBorder="1" applyAlignment="1">
      <alignment horizontal="left" wrapText="1"/>
    </xf>
    <xf numFmtId="0" fontId="2" fillId="9" borderId="12" xfId="0" applyFont="1" applyFill="1" applyBorder="1" applyAlignment="1">
      <alignment horizontal="left" wrapText="1"/>
    </xf>
    <xf numFmtId="0" fontId="2" fillId="9" borderId="8" xfId="0" applyFont="1" applyFill="1" applyBorder="1" applyAlignment="1">
      <alignment horizontal="left" wrapText="1"/>
    </xf>
    <xf numFmtId="0" fontId="2" fillId="9" borderId="13" xfId="0" applyFont="1" applyFill="1" applyBorder="1" applyAlignment="1">
      <alignment horizontal="left" wrapText="1"/>
    </xf>
    <xf numFmtId="0" fontId="27" fillId="5" borderId="8" xfId="0" applyFont="1" applyFill="1" applyBorder="1" applyAlignment="1">
      <alignment horizontal="left" vertical="center"/>
    </xf>
    <xf numFmtId="0" fontId="2" fillId="9" borderId="10" xfId="0" applyFont="1" applyFill="1" applyBorder="1" applyAlignment="1">
      <alignment horizontal="left" vertical="center" wrapText="1"/>
    </xf>
    <xf numFmtId="0" fontId="2" fillId="9" borderId="14" xfId="0" applyFont="1" applyFill="1" applyBorder="1" applyAlignment="1">
      <alignment horizontal="left" vertical="center" wrapText="1"/>
    </xf>
    <xf numFmtId="0" fontId="2" fillId="9" borderId="15" xfId="0" applyFont="1" applyFill="1" applyBorder="1" applyAlignment="1">
      <alignment horizontal="left" vertical="center" wrapText="1"/>
    </xf>
    <xf numFmtId="0" fontId="2" fillId="9" borderId="12" xfId="0" applyFont="1" applyFill="1" applyBorder="1" applyAlignment="1">
      <alignment horizontal="left" vertical="center" wrapText="1"/>
    </xf>
    <xf numFmtId="0" fontId="2" fillId="9" borderId="13" xfId="0" applyFont="1" applyFill="1" applyBorder="1" applyAlignment="1">
      <alignment horizontal="left" vertical="center" wrapText="1"/>
    </xf>
    <xf numFmtId="0" fontId="2" fillId="0" borderId="15" xfId="0" applyFont="1" applyBorder="1" applyAlignment="1">
      <alignment wrapText="1"/>
    </xf>
    <xf numFmtId="165" fontId="2" fillId="0" borderId="33" xfId="0" applyNumberFormat="1" applyFont="1" applyBorder="1" applyAlignment="1">
      <alignment horizontal="right" vertical="center" wrapText="1"/>
    </xf>
    <xf numFmtId="0" fontId="6" fillId="5" borderId="0" xfId="0" applyFont="1" applyFill="1" applyAlignment="1">
      <alignment horizontal="left" vertical="center" wrapText="1"/>
    </xf>
    <xf numFmtId="0" fontId="2" fillId="0" borderId="11" xfId="0" applyFont="1" applyBorder="1" applyAlignment="1">
      <alignment horizontal="left" wrapText="1"/>
    </xf>
    <xf numFmtId="0" fontId="2" fillId="0" borderId="10" xfId="0" applyFont="1" applyBorder="1" applyAlignment="1">
      <alignment horizontal="left" wrapText="1"/>
    </xf>
    <xf numFmtId="0" fontId="2" fillId="0" borderId="0" xfId="0" applyFont="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3" xfId="0" applyFont="1" applyBorder="1" applyAlignment="1">
      <alignment horizontal="left" wrapText="1"/>
    </xf>
    <xf numFmtId="0" fontId="2" fillId="9" borderId="9" xfId="0" applyFont="1" applyFill="1" applyBorder="1" applyAlignment="1">
      <alignment horizontal="left" vertical="top" wrapText="1"/>
    </xf>
    <xf numFmtId="0" fontId="2" fillId="9" borderId="10" xfId="0" applyFont="1" applyFill="1" applyBorder="1" applyAlignment="1">
      <alignment horizontal="left" vertical="top" wrapText="1"/>
    </xf>
    <xf numFmtId="0" fontId="2" fillId="9" borderId="14" xfId="0" applyFont="1" applyFill="1" applyBorder="1" applyAlignment="1">
      <alignment horizontal="left" vertical="top" wrapText="1"/>
    </xf>
    <xf numFmtId="0" fontId="2" fillId="9" borderId="15" xfId="0" applyFont="1" applyFill="1" applyBorder="1" applyAlignment="1">
      <alignment horizontal="left" vertical="top" wrapText="1"/>
    </xf>
    <xf numFmtId="0" fontId="2" fillId="9" borderId="12" xfId="0" applyFont="1" applyFill="1" applyBorder="1" applyAlignment="1">
      <alignment horizontal="left" vertical="top" wrapText="1"/>
    </xf>
    <xf numFmtId="0" fontId="2" fillId="9" borderId="13" xfId="0" applyFont="1" applyFill="1" applyBorder="1" applyAlignment="1">
      <alignment horizontal="left" vertical="top" wrapText="1"/>
    </xf>
    <xf numFmtId="0" fontId="27" fillId="5" borderId="14" xfId="0" applyFont="1" applyFill="1" applyBorder="1" applyAlignment="1">
      <alignment horizontal="left" vertical="center"/>
    </xf>
    <xf numFmtId="0" fontId="2" fillId="5" borderId="0" xfId="0" applyFont="1" applyFill="1" applyAlignment="1">
      <alignment horizontal="left" vertical="center"/>
    </xf>
    <xf numFmtId="0" fontId="2" fillId="4" borderId="6" xfId="0" applyFont="1" applyFill="1" applyBorder="1" applyAlignment="1" applyProtection="1">
      <alignment wrapText="1"/>
      <protection locked="0"/>
    </xf>
    <xf numFmtId="0" fontId="2" fillId="4" borderId="3" xfId="0" applyFont="1" applyFill="1" applyBorder="1" applyAlignment="1" applyProtection="1">
      <alignment wrapText="1"/>
      <protection locked="0"/>
    </xf>
    <xf numFmtId="0" fontId="2" fillId="5" borderId="6" xfId="0" applyFont="1" applyFill="1" applyBorder="1" applyAlignment="1" applyProtection="1">
      <alignment wrapText="1"/>
      <protection locked="0"/>
    </xf>
    <xf numFmtId="0" fontId="2" fillId="5" borderId="3" xfId="0" applyFont="1" applyFill="1" applyBorder="1" applyAlignment="1" applyProtection="1">
      <alignment wrapText="1"/>
      <protection locked="0"/>
    </xf>
    <xf numFmtId="0" fontId="6" fillId="9" borderId="6" xfId="0" applyFont="1" applyFill="1" applyBorder="1" applyAlignment="1">
      <alignment horizontal="left" vertical="center" wrapText="1"/>
    </xf>
    <xf numFmtId="0" fontId="17" fillId="9" borderId="9" xfId="0" applyFont="1" applyFill="1" applyBorder="1" applyAlignment="1">
      <alignment horizontal="left" vertical="top"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9" borderId="2"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2" fillId="0" borderId="6" xfId="0" applyFont="1" applyBorder="1" applyAlignment="1" applyProtection="1">
      <alignment wrapText="1"/>
      <protection locked="0"/>
    </xf>
    <xf numFmtId="0" fontId="2" fillId="0" borderId="3" xfId="0" applyFont="1" applyBorder="1" applyAlignment="1" applyProtection="1">
      <alignment wrapText="1"/>
      <protection locked="0"/>
    </xf>
    <xf numFmtId="0" fontId="2" fillId="4" borderId="1" xfId="0" applyFont="1" applyFill="1" applyBorder="1" applyAlignment="1" applyProtection="1">
      <alignment horizontal="left" vertical="center" wrapText="1"/>
      <protection locked="0"/>
    </xf>
    <xf numFmtId="0" fontId="17" fillId="4" borderId="3" xfId="0" applyFont="1" applyFill="1" applyBorder="1" applyAlignment="1" applyProtection="1">
      <alignment horizontal="left" vertical="center" wrapText="1"/>
      <protection locked="0"/>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0" fillId="0" borderId="11" xfId="0" applyBorder="1" applyAlignment="1">
      <alignment horizontal="left" wrapText="1"/>
    </xf>
    <xf numFmtId="0" fontId="0" fillId="0" borderId="14" xfId="0" applyBorder="1"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2" fillId="0" borderId="15" xfId="0" applyFont="1" applyBorder="1" applyAlignment="1">
      <alignment horizontal="left" vertical="center"/>
    </xf>
    <xf numFmtId="0" fontId="6" fillId="9" borderId="6" xfId="0" applyFont="1" applyFill="1" applyBorder="1" applyAlignment="1">
      <alignment horizontal="left" vertical="center"/>
    </xf>
    <xf numFmtId="0" fontId="2" fillId="5" borderId="13"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22"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2" fillId="9" borderId="25" xfId="0" applyFont="1" applyFill="1" applyBorder="1" applyAlignment="1">
      <alignment horizontal="left" vertical="center" wrapText="1"/>
    </xf>
    <xf numFmtId="0" fontId="2" fillId="9" borderId="26" xfId="0" applyFont="1" applyFill="1" applyBorder="1" applyAlignment="1">
      <alignment horizontal="left" vertical="center" wrapText="1"/>
    </xf>
    <xf numFmtId="9" fontId="2" fillId="4" borderId="2" xfId="0" applyNumberFormat="1" applyFont="1" applyFill="1" applyBorder="1" applyAlignment="1" applyProtection="1">
      <alignment horizontal="left" vertical="center" wrapText="1"/>
      <protection locked="0"/>
    </xf>
    <xf numFmtId="0" fontId="6" fillId="9" borderId="2" xfId="0" quotePrefix="1" applyFont="1" applyFill="1" applyBorder="1" applyAlignment="1">
      <alignment horizontal="left" vertical="center" wrapText="1"/>
    </xf>
    <xf numFmtId="0" fontId="6" fillId="9" borderId="9" xfId="0" applyFont="1" applyFill="1" applyBorder="1" applyAlignment="1">
      <alignment horizontal="left" vertical="top" wrapText="1"/>
    </xf>
    <xf numFmtId="0" fontId="6" fillId="9" borderId="11" xfId="0" applyFont="1" applyFill="1" applyBorder="1" applyAlignment="1">
      <alignment horizontal="left" vertical="top" wrapText="1"/>
    </xf>
    <xf numFmtId="0" fontId="6" fillId="9" borderId="14" xfId="0" applyFont="1" applyFill="1" applyBorder="1" applyAlignment="1">
      <alignment horizontal="left" vertical="top" wrapText="1"/>
    </xf>
    <xf numFmtId="0" fontId="6" fillId="9" borderId="0" xfId="0" applyFont="1" applyFill="1" applyAlignment="1">
      <alignment horizontal="left" vertical="top" wrapText="1"/>
    </xf>
    <xf numFmtId="0" fontId="1" fillId="0" borderId="3" xfId="0" applyFont="1" applyBorder="1" applyAlignment="1" applyProtection="1">
      <alignment wrapText="1"/>
      <protection locked="0"/>
    </xf>
    <xf numFmtId="0" fontId="0" fillId="6" borderId="18" xfId="0" applyFill="1" applyBorder="1" applyAlignment="1">
      <alignment vertical="top" wrapText="1"/>
    </xf>
    <xf numFmtId="0" fontId="0" fillId="0" borderId="19" xfId="0" applyBorder="1" applyAlignment="1">
      <alignment vertical="top" wrapText="1"/>
    </xf>
    <xf numFmtId="0" fontId="0" fillId="0" borderId="16" xfId="0" applyBorder="1" applyAlignment="1">
      <alignment vertical="top" wrapText="1"/>
    </xf>
    <xf numFmtId="0" fontId="0" fillId="0" borderId="0" xfId="0" applyAlignment="1">
      <alignment horizontal="left" vertical="center" wrapText="1"/>
    </xf>
    <xf numFmtId="0" fontId="6" fillId="5" borderId="7"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0" fillId="0" borderId="0" xfId="0" applyAlignment="1">
      <alignment wrapText="1"/>
    </xf>
    <xf numFmtId="0" fontId="1" fillId="5" borderId="0" xfId="0" applyFont="1" applyFill="1" applyAlignment="1">
      <alignment horizontal="left" vertical="top" wrapText="1"/>
    </xf>
    <xf numFmtId="0" fontId="6" fillId="5" borderId="0" xfId="0" applyFont="1" applyFill="1" applyAlignment="1">
      <alignment horizontal="center" vertical="center" wrapText="1"/>
    </xf>
    <xf numFmtId="0" fontId="0" fillId="5" borderId="0" xfId="0" applyFill="1" applyAlignment="1">
      <alignment horizontal="center" vertical="center"/>
    </xf>
    <xf numFmtId="0" fontId="6" fillId="7" borderId="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38"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0" borderId="12" xfId="0" applyFont="1" applyBorder="1" applyAlignment="1">
      <alignment horizontal="left" wrapText="1"/>
    </xf>
    <xf numFmtId="0" fontId="6" fillId="0" borderId="8" xfId="0" applyFont="1" applyBorder="1" applyAlignment="1">
      <alignment horizontal="left" wrapText="1"/>
    </xf>
    <xf numFmtId="0" fontId="1" fillId="0" borderId="6" xfId="0" applyFont="1" applyBorder="1" applyAlignment="1">
      <alignment wrapText="1"/>
    </xf>
    <xf numFmtId="0" fontId="1" fillId="0" borderId="3" xfId="0" applyFont="1" applyBorder="1" applyAlignment="1">
      <alignment wrapText="1"/>
    </xf>
    <xf numFmtId="0" fontId="0" fillId="0" borderId="3" xfId="0" applyBorder="1" applyAlignment="1">
      <alignment vertical="center" wrapText="1"/>
    </xf>
    <xf numFmtId="0" fontId="6" fillId="9" borderId="10" xfId="0" applyFont="1" applyFill="1" applyBorder="1" applyAlignment="1">
      <alignment horizontal="left" vertical="top" wrapText="1"/>
    </xf>
    <xf numFmtId="0" fontId="6" fillId="9" borderId="15"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9" borderId="13" xfId="0" applyFont="1" applyFill="1" applyBorder="1" applyAlignment="1">
      <alignment horizontal="left" vertical="top" wrapText="1"/>
    </xf>
    <xf numFmtId="164" fontId="2" fillId="9" borderId="14" xfId="0" applyNumberFormat="1" applyFont="1" applyFill="1" applyBorder="1" applyAlignment="1">
      <alignment horizontal="left" vertical="top" wrapText="1"/>
    </xf>
  </cellXfs>
  <cellStyles count="7">
    <cellStyle name="Komma" xfId="4" builtinId="3"/>
    <cellStyle name="Komma 2" xfId="3" xr:uid="{00000000-0005-0000-0000-000001000000}"/>
    <cellStyle name="Komma 2 2" xfId="5" xr:uid="{8C885E88-CC47-4833-ADAE-8D7995DB6663}"/>
    <cellStyle name="Komma 3" xfId="6" xr:uid="{D27BA473-5754-4C66-8281-0074C9330A9C}"/>
    <cellStyle name="Link" xfId="1" builtinId="8"/>
    <cellStyle name="Standard" xfId="0" builtinId="0"/>
    <cellStyle name="Standard 2" xfId="2" xr:uid="{00000000-0005-0000-0000-000005000000}"/>
  </cellStyles>
  <dxfs count="0"/>
  <tableStyles count="0" defaultTableStyle="TableStyleMedium2" defaultPivotStyle="PivotStyleLight16"/>
  <colors>
    <mruColors>
      <color rgb="FFFF66FF"/>
      <color rgb="FFFFFF99"/>
      <color rgb="FFFFCCFF"/>
      <color rgb="FFFFCC99"/>
      <color rgb="FF99FF99"/>
      <color rgb="FF00FFFF"/>
      <color rgb="FF00FFCC"/>
      <color rgb="FFCCFFCC"/>
      <color rgb="FFCC00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1.png"/><Relationship Id="rId30"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2255158</xdr:colOff>
      <xdr:row>0</xdr:row>
      <xdr:rowOff>137888</xdr:rowOff>
    </xdr:from>
    <xdr:to>
      <xdr:col>10</xdr:col>
      <xdr:colOff>3879854</xdr:colOff>
      <xdr:row>4</xdr:row>
      <xdr:rowOff>51091</xdr:rowOff>
    </xdr:to>
    <xdr:pic>
      <xdr:nvPicPr>
        <xdr:cNvPr id="2" name="Picture 6">
          <a:extLst>
            <a:ext uri="{FF2B5EF4-FFF2-40B4-BE49-F238E27FC236}">
              <a16:creationId xmlns:a16="http://schemas.microsoft.com/office/drawing/2014/main" id="{583A3536-BE4E-4A90-836F-90F90ECEE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89458" y="137888"/>
          <a:ext cx="1624696" cy="675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xdr:colOff>
      <xdr:row>6</xdr:row>
      <xdr:rowOff>137160</xdr:rowOff>
    </xdr:from>
    <xdr:to>
      <xdr:col>0</xdr:col>
      <xdr:colOff>775042</xdr:colOff>
      <xdr:row>6</xdr:row>
      <xdr:rowOff>594360</xdr:rowOff>
    </xdr:to>
    <xdr:pic>
      <xdr:nvPicPr>
        <xdr:cNvPr id="33" name="Grafik 2">
          <a:extLst>
            <a:ext uri="{FF2B5EF4-FFF2-40B4-BE49-F238E27FC236}">
              <a16:creationId xmlns:a16="http://schemas.microsoft.com/office/drawing/2014/main" id="{11623EE8-A8C2-4256-B285-C175D1FF5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402080"/>
          <a:ext cx="7696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7</xdr:row>
      <xdr:rowOff>129540</xdr:rowOff>
    </xdr:from>
    <xdr:to>
      <xdr:col>0</xdr:col>
      <xdr:colOff>775042</xdr:colOff>
      <xdr:row>7</xdr:row>
      <xdr:rowOff>601980</xdr:rowOff>
    </xdr:to>
    <xdr:pic>
      <xdr:nvPicPr>
        <xdr:cNvPr id="34" name="Grafik 4">
          <a:extLst>
            <a:ext uri="{FF2B5EF4-FFF2-40B4-BE49-F238E27FC236}">
              <a16:creationId xmlns:a16="http://schemas.microsoft.com/office/drawing/2014/main" id="{1CFDE4F5-D781-4A29-86EA-699517AB89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2156460"/>
          <a:ext cx="7543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175260</xdr:rowOff>
    </xdr:from>
    <xdr:to>
      <xdr:col>0</xdr:col>
      <xdr:colOff>773137</xdr:colOff>
      <xdr:row>8</xdr:row>
      <xdr:rowOff>579120</xdr:rowOff>
    </xdr:to>
    <xdr:pic>
      <xdr:nvPicPr>
        <xdr:cNvPr id="35" name="Grafik 6">
          <a:extLst>
            <a:ext uri="{FF2B5EF4-FFF2-40B4-BE49-F238E27FC236}">
              <a16:creationId xmlns:a16="http://schemas.microsoft.com/office/drawing/2014/main" id="{B52EC375-0F98-42A5-8313-CF2A393445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964180"/>
          <a:ext cx="7848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129540</xdr:rowOff>
    </xdr:from>
    <xdr:to>
      <xdr:col>0</xdr:col>
      <xdr:colOff>731520</xdr:colOff>
      <xdr:row>10</xdr:row>
      <xdr:rowOff>609600</xdr:rowOff>
    </xdr:to>
    <xdr:pic>
      <xdr:nvPicPr>
        <xdr:cNvPr id="36" name="Grafik 8">
          <a:extLst>
            <a:ext uri="{FF2B5EF4-FFF2-40B4-BE49-F238E27FC236}">
              <a16:creationId xmlns:a16="http://schemas.microsoft.com/office/drawing/2014/main" id="{9F151549-378A-4B10-99B4-02D56698AF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3680460"/>
          <a:ext cx="6629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11</xdr:row>
      <xdr:rowOff>198120</xdr:rowOff>
    </xdr:from>
    <xdr:to>
      <xdr:col>0</xdr:col>
      <xdr:colOff>776947</xdr:colOff>
      <xdr:row>11</xdr:row>
      <xdr:rowOff>609600</xdr:rowOff>
    </xdr:to>
    <xdr:pic>
      <xdr:nvPicPr>
        <xdr:cNvPr id="37" name="Grafik 10">
          <a:extLst>
            <a:ext uri="{FF2B5EF4-FFF2-40B4-BE49-F238E27FC236}">
              <a16:creationId xmlns:a16="http://schemas.microsoft.com/office/drawing/2014/main" id="{848EC67B-31F2-4350-BB20-2643BFBA80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 y="4511040"/>
          <a:ext cx="7924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160020</xdr:rowOff>
    </xdr:from>
    <xdr:to>
      <xdr:col>0</xdr:col>
      <xdr:colOff>769327</xdr:colOff>
      <xdr:row>12</xdr:row>
      <xdr:rowOff>632460</xdr:rowOff>
    </xdr:to>
    <xdr:pic>
      <xdr:nvPicPr>
        <xdr:cNvPr id="38" name="Grafik 12">
          <a:extLst>
            <a:ext uri="{FF2B5EF4-FFF2-40B4-BE49-F238E27FC236}">
              <a16:creationId xmlns:a16="http://schemas.microsoft.com/office/drawing/2014/main" id="{D3003CBB-14FA-45BA-8194-5856B893E1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23494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121920</xdr:rowOff>
    </xdr:from>
    <xdr:to>
      <xdr:col>0</xdr:col>
      <xdr:colOff>769327</xdr:colOff>
      <xdr:row>13</xdr:row>
      <xdr:rowOff>586740</xdr:rowOff>
    </xdr:to>
    <xdr:pic>
      <xdr:nvPicPr>
        <xdr:cNvPr id="39" name="Grafik 14">
          <a:extLst>
            <a:ext uri="{FF2B5EF4-FFF2-40B4-BE49-F238E27FC236}">
              <a16:creationId xmlns:a16="http://schemas.microsoft.com/office/drawing/2014/main" id="{57FCEE33-4B16-4134-8365-0238D3D2FD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95884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14</xdr:row>
      <xdr:rowOff>144780</xdr:rowOff>
    </xdr:from>
    <xdr:to>
      <xdr:col>0</xdr:col>
      <xdr:colOff>723900</xdr:colOff>
      <xdr:row>14</xdr:row>
      <xdr:rowOff>621859</xdr:rowOff>
    </xdr:to>
    <xdr:pic>
      <xdr:nvPicPr>
        <xdr:cNvPr id="40" name="Grafik 16">
          <a:extLst>
            <a:ext uri="{FF2B5EF4-FFF2-40B4-BE49-F238E27FC236}">
              <a16:creationId xmlns:a16="http://schemas.microsoft.com/office/drawing/2014/main" id="{B408FBF0-A51C-44CC-8A42-475CB34C40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743700"/>
          <a:ext cx="678180" cy="477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152400</xdr:rowOff>
    </xdr:from>
    <xdr:to>
      <xdr:col>0</xdr:col>
      <xdr:colOff>769327</xdr:colOff>
      <xdr:row>15</xdr:row>
      <xdr:rowOff>632460</xdr:rowOff>
    </xdr:to>
    <xdr:pic>
      <xdr:nvPicPr>
        <xdr:cNvPr id="41" name="Grafik 18">
          <a:extLst>
            <a:ext uri="{FF2B5EF4-FFF2-40B4-BE49-F238E27FC236}">
              <a16:creationId xmlns:a16="http://schemas.microsoft.com/office/drawing/2014/main" id="{50C896D6-D833-4F4F-BD37-367D7828F0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 y="7513320"/>
          <a:ext cx="7239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220980</xdr:rowOff>
    </xdr:from>
    <xdr:to>
      <xdr:col>0</xdr:col>
      <xdr:colOff>769327</xdr:colOff>
      <xdr:row>16</xdr:row>
      <xdr:rowOff>624840</xdr:rowOff>
    </xdr:to>
    <xdr:pic>
      <xdr:nvPicPr>
        <xdr:cNvPr id="42" name="Grafik 20">
          <a:extLst>
            <a:ext uri="{FF2B5EF4-FFF2-40B4-BE49-F238E27FC236}">
              <a16:creationId xmlns:a16="http://schemas.microsoft.com/office/drawing/2014/main" id="{F2E772DF-FB0C-4403-AB46-B7862A5A48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43900"/>
          <a:ext cx="7924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121920</xdr:rowOff>
    </xdr:from>
    <xdr:to>
      <xdr:col>0</xdr:col>
      <xdr:colOff>776947</xdr:colOff>
      <xdr:row>17</xdr:row>
      <xdr:rowOff>598998</xdr:rowOff>
    </xdr:to>
    <xdr:pic>
      <xdr:nvPicPr>
        <xdr:cNvPr id="43" name="Grafik 22">
          <a:extLst>
            <a:ext uri="{FF2B5EF4-FFF2-40B4-BE49-F238E27FC236}">
              <a16:creationId xmlns:a16="http://schemas.microsoft.com/office/drawing/2014/main" id="{FF0FFF13-4F47-4C47-96F3-27AE679CAFA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100" y="9006840"/>
          <a:ext cx="73152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19</xdr:row>
      <xdr:rowOff>83820</xdr:rowOff>
    </xdr:from>
    <xdr:to>
      <xdr:col>0</xdr:col>
      <xdr:colOff>754380</xdr:colOff>
      <xdr:row>19</xdr:row>
      <xdr:rowOff>563880</xdr:rowOff>
    </xdr:to>
    <xdr:pic>
      <xdr:nvPicPr>
        <xdr:cNvPr id="45" name="Grafik 26">
          <a:extLst>
            <a:ext uri="{FF2B5EF4-FFF2-40B4-BE49-F238E27FC236}">
              <a16:creationId xmlns:a16="http://schemas.microsoft.com/office/drawing/2014/main" id="{0BCE9926-0E90-424A-99D3-239A5A68FBA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960" y="10492740"/>
          <a:ext cx="69342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129540</xdr:rowOff>
    </xdr:from>
    <xdr:to>
      <xdr:col>0</xdr:col>
      <xdr:colOff>769327</xdr:colOff>
      <xdr:row>20</xdr:row>
      <xdr:rowOff>594360</xdr:rowOff>
    </xdr:to>
    <xdr:pic>
      <xdr:nvPicPr>
        <xdr:cNvPr id="46" name="Grafik 28">
          <a:extLst>
            <a:ext uri="{FF2B5EF4-FFF2-40B4-BE49-F238E27FC236}">
              <a16:creationId xmlns:a16="http://schemas.microsoft.com/office/drawing/2014/main" id="{447556BE-3ADB-458B-A19A-808860C6EA2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130046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220980</xdr:rowOff>
    </xdr:from>
    <xdr:to>
      <xdr:col>0</xdr:col>
      <xdr:colOff>769327</xdr:colOff>
      <xdr:row>21</xdr:row>
      <xdr:rowOff>571500</xdr:rowOff>
    </xdr:to>
    <xdr:pic>
      <xdr:nvPicPr>
        <xdr:cNvPr id="47" name="Grafik 30">
          <a:extLst>
            <a:ext uri="{FF2B5EF4-FFF2-40B4-BE49-F238E27FC236}">
              <a16:creationId xmlns:a16="http://schemas.microsoft.com/office/drawing/2014/main" id="{AEF76ABA-3F44-4F23-8BF6-79272C873E6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2153900"/>
          <a:ext cx="7924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251460</xdr:rowOff>
    </xdr:from>
    <xdr:to>
      <xdr:col>0</xdr:col>
      <xdr:colOff>771977</xdr:colOff>
      <xdr:row>22</xdr:row>
      <xdr:rowOff>563880</xdr:rowOff>
    </xdr:to>
    <xdr:pic>
      <xdr:nvPicPr>
        <xdr:cNvPr id="48" name="Grafik 32">
          <a:extLst>
            <a:ext uri="{FF2B5EF4-FFF2-40B4-BE49-F238E27FC236}">
              <a16:creationId xmlns:a16="http://schemas.microsoft.com/office/drawing/2014/main" id="{A265C550-2B59-4F34-B517-926201331ED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2946380"/>
          <a:ext cx="79513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114300</xdr:rowOff>
    </xdr:from>
    <xdr:to>
      <xdr:col>0</xdr:col>
      <xdr:colOff>769327</xdr:colOff>
      <xdr:row>23</xdr:row>
      <xdr:rowOff>579120</xdr:rowOff>
    </xdr:to>
    <xdr:pic>
      <xdr:nvPicPr>
        <xdr:cNvPr id="49" name="Grafik 34">
          <a:extLst>
            <a:ext uri="{FF2B5EF4-FFF2-40B4-BE49-F238E27FC236}">
              <a16:creationId xmlns:a16="http://schemas.microsoft.com/office/drawing/2014/main" id="{E2F9F555-F139-40AE-8A2E-8945D8D4CC0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357122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24</xdr:row>
      <xdr:rowOff>175260</xdr:rowOff>
    </xdr:from>
    <xdr:to>
      <xdr:col>0</xdr:col>
      <xdr:colOff>754380</xdr:colOff>
      <xdr:row>24</xdr:row>
      <xdr:rowOff>652338</xdr:rowOff>
    </xdr:to>
    <xdr:pic>
      <xdr:nvPicPr>
        <xdr:cNvPr id="50" name="Grafik 36">
          <a:extLst>
            <a:ext uri="{FF2B5EF4-FFF2-40B4-BE49-F238E27FC236}">
              <a16:creationId xmlns:a16="http://schemas.microsoft.com/office/drawing/2014/main" id="{A58B5647-14D6-4FD6-8AB6-6D642393C44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80" y="14394180"/>
          <a:ext cx="68580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266700</xdr:rowOff>
    </xdr:from>
    <xdr:to>
      <xdr:col>0</xdr:col>
      <xdr:colOff>773137</xdr:colOff>
      <xdr:row>25</xdr:row>
      <xdr:rowOff>579120</xdr:rowOff>
    </xdr:to>
    <xdr:pic>
      <xdr:nvPicPr>
        <xdr:cNvPr id="51" name="Grafik 38">
          <a:extLst>
            <a:ext uri="{FF2B5EF4-FFF2-40B4-BE49-F238E27FC236}">
              <a16:creationId xmlns:a16="http://schemas.microsoft.com/office/drawing/2014/main" id="{587393CC-C558-4B4E-8682-4A10FAFC9CB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15247620"/>
          <a:ext cx="7848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129540</xdr:rowOff>
    </xdr:from>
    <xdr:to>
      <xdr:col>0</xdr:col>
      <xdr:colOff>775042</xdr:colOff>
      <xdr:row>27</xdr:row>
      <xdr:rowOff>606618</xdr:rowOff>
    </xdr:to>
    <xdr:pic>
      <xdr:nvPicPr>
        <xdr:cNvPr id="53" name="Grafik 42">
          <a:extLst>
            <a:ext uri="{FF2B5EF4-FFF2-40B4-BE49-F238E27FC236}">
              <a16:creationId xmlns:a16="http://schemas.microsoft.com/office/drawing/2014/main" id="{055DCFE7-ABED-4093-98FD-0863CEC1FE3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6634460"/>
          <a:ext cx="77724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28</xdr:row>
      <xdr:rowOff>121919</xdr:rowOff>
    </xdr:from>
    <xdr:to>
      <xdr:col>0</xdr:col>
      <xdr:colOff>754380</xdr:colOff>
      <xdr:row>28</xdr:row>
      <xdr:rowOff>622952</xdr:rowOff>
    </xdr:to>
    <xdr:pic>
      <xdr:nvPicPr>
        <xdr:cNvPr id="54" name="Grafik 44">
          <a:extLst>
            <a:ext uri="{FF2B5EF4-FFF2-40B4-BE49-F238E27FC236}">
              <a16:creationId xmlns:a16="http://schemas.microsoft.com/office/drawing/2014/main" id="{DF14BFE7-BEE6-464C-8C54-2E488ECE63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 y="17388839"/>
          <a:ext cx="708660" cy="50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29</xdr:row>
      <xdr:rowOff>53340</xdr:rowOff>
    </xdr:from>
    <xdr:to>
      <xdr:col>0</xdr:col>
      <xdr:colOff>772593</xdr:colOff>
      <xdr:row>29</xdr:row>
      <xdr:rowOff>624840</xdr:rowOff>
    </xdr:to>
    <xdr:pic>
      <xdr:nvPicPr>
        <xdr:cNvPr id="55" name="Grafik 46">
          <a:extLst>
            <a:ext uri="{FF2B5EF4-FFF2-40B4-BE49-F238E27FC236}">
              <a16:creationId xmlns:a16="http://schemas.microsoft.com/office/drawing/2014/main" id="{D6478261-9867-4BB3-831E-2AA5B9A386B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480" y="18082260"/>
          <a:ext cx="73478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30</xdr:row>
      <xdr:rowOff>121920</xdr:rowOff>
    </xdr:from>
    <xdr:to>
      <xdr:col>0</xdr:col>
      <xdr:colOff>776947</xdr:colOff>
      <xdr:row>30</xdr:row>
      <xdr:rowOff>601980</xdr:rowOff>
    </xdr:to>
    <xdr:pic>
      <xdr:nvPicPr>
        <xdr:cNvPr id="56" name="Grafik 48">
          <a:extLst>
            <a:ext uri="{FF2B5EF4-FFF2-40B4-BE49-F238E27FC236}">
              <a16:creationId xmlns:a16="http://schemas.microsoft.com/office/drawing/2014/main" id="{B49B23C6-22D2-4C9E-85D8-397FCE6F6B1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20" y="18912840"/>
          <a:ext cx="7620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31</xdr:row>
      <xdr:rowOff>99060</xdr:rowOff>
    </xdr:from>
    <xdr:to>
      <xdr:col>0</xdr:col>
      <xdr:colOff>771110</xdr:colOff>
      <xdr:row>31</xdr:row>
      <xdr:rowOff>624840</xdr:rowOff>
    </xdr:to>
    <xdr:pic>
      <xdr:nvPicPr>
        <xdr:cNvPr id="57" name="Grafik 50">
          <a:extLst>
            <a:ext uri="{FF2B5EF4-FFF2-40B4-BE49-F238E27FC236}">
              <a16:creationId xmlns:a16="http://schemas.microsoft.com/office/drawing/2014/main" id="{7AAB657C-5F93-4B83-AE38-BA50D5F7EFC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8099" y="19651980"/>
          <a:ext cx="735209"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160020</xdr:rowOff>
    </xdr:from>
    <xdr:to>
      <xdr:col>0</xdr:col>
      <xdr:colOff>771977</xdr:colOff>
      <xdr:row>32</xdr:row>
      <xdr:rowOff>632460</xdr:rowOff>
    </xdr:to>
    <xdr:pic>
      <xdr:nvPicPr>
        <xdr:cNvPr id="58" name="Grafik 52">
          <a:extLst>
            <a:ext uri="{FF2B5EF4-FFF2-40B4-BE49-F238E27FC236}">
              <a16:creationId xmlns:a16="http://schemas.microsoft.com/office/drawing/2014/main" id="{B128D442-28D9-47B5-8A12-5C7D12CE41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0474940"/>
          <a:ext cx="79513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190500</xdr:rowOff>
    </xdr:from>
    <xdr:to>
      <xdr:col>0</xdr:col>
      <xdr:colOff>771977</xdr:colOff>
      <xdr:row>33</xdr:row>
      <xdr:rowOff>594360</xdr:rowOff>
    </xdr:to>
    <xdr:pic>
      <xdr:nvPicPr>
        <xdr:cNvPr id="59" name="Grafik 54">
          <a:extLst>
            <a:ext uri="{FF2B5EF4-FFF2-40B4-BE49-F238E27FC236}">
              <a16:creationId xmlns:a16="http://schemas.microsoft.com/office/drawing/2014/main" id="{17F034D8-CF7B-4F45-8137-8032A482927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1267420"/>
          <a:ext cx="79513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xdr:row>
      <xdr:rowOff>137160</xdr:rowOff>
    </xdr:from>
    <xdr:to>
      <xdr:col>0</xdr:col>
      <xdr:colOff>769327</xdr:colOff>
      <xdr:row>34</xdr:row>
      <xdr:rowOff>609600</xdr:rowOff>
    </xdr:to>
    <xdr:pic>
      <xdr:nvPicPr>
        <xdr:cNvPr id="60" name="Grafik 56">
          <a:extLst>
            <a:ext uri="{FF2B5EF4-FFF2-40B4-BE49-F238E27FC236}">
              <a16:creationId xmlns:a16="http://schemas.microsoft.com/office/drawing/2014/main" id="{0A7962D1-33E7-43C3-9A62-82CC717C169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197608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522556</xdr:colOff>
      <xdr:row>0</xdr:row>
      <xdr:rowOff>128661</xdr:rowOff>
    </xdr:from>
    <xdr:to>
      <xdr:col>13</xdr:col>
      <xdr:colOff>733704</xdr:colOff>
      <xdr:row>3</xdr:row>
      <xdr:rowOff>122781</xdr:rowOff>
    </xdr:to>
    <xdr:pic>
      <xdr:nvPicPr>
        <xdr:cNvPr id="63" name="Picture 6">
          <a:extLst>
            <a:ext uri="{FF2B5EF4-FFF2-40B4-BE49-F238E27FC236}">
              <a16:creationId xmlns:a16="http://schemas.microsoft.com/office/drawing/2014/main" id="{565C7B10-7EB9-4605-94CD-F3BA8D996B2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809556" y="128661"/>
          <a:ext cx="1595936" cy="675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116417</xdr:rowOff>
    </xdr:from>
    <xdr:to>
      <xdr:col>0</xdr:col>
      <xdr:colOff>767538</xdr:colOff>
      <xdr:row>9</xdr:row>
      <xdr:rowOff>687917</xdr:rowOff>
    </xdr:to>
    <xdr:pic>
      <xdr:nvPicPr>
        <xdr:cNvPr id="32" name="Grafik 31">
          <a:extLst>
            <a:ext uri="{FF2B5EF4-FFF2-40B4-BE49-F238E27FC236}">
              <a16:creationId xmlns:a16="http://schemas.microsoft.com/office/drawing/2014/main" id="{FFFF69E5-89F2-4836-985D-57AF5766F0FD}"/>
            </a:ext>
          </a:extLst>
        </xdr:cNvPr>
        <xdr:cNvPicPr>
          <a:picLocks noChangeAspect="1"/>
        </xdr:cNvPicPr>
      </xdr:nvPicPr>
      <xdr:blipFill>
        <a:blip xmlns:r="http://schemas.openxmlformats.org/officeDocument/2006/relationships" r:embed="rId28"/>
        <a:stretch>
          <a:fillRect/>
        </a:stretch>
      </xdr:blipFill>
      <xdr:spPr>
        <a:xfrm>
          <a:off x="0" y="3926417"/>
          <a:ext cx="767538" cy="571500"/>
        </a:xfrm>
        <a:prstGeom prst="rect">
          <a:avLst/>
        </a:prstGeom>
      </xdr:spPr>
    </xdr:pic>
    <xdr:clientData/>
  </xdr:twoCellAnchor>
  <xdr:twoCellAnchor editAs="oneCell">
    <xdr:from>
      <xdr:col>0</xdr:col>
      <xdr:colOff>20410</xdr:colOff>
      <xdr:row>18</xdr:row>
      <xdr:rowOff>88447</xdr:rowOff>
    </xdr:from>
    <xdr:to>
      <xdr:col>0</xdr:col>
      <xdr:colOff>769279</xdr:colOff>
      <xdr:row>18</xdr:row>
      <xdr:rowOff>673554</xdr:rowOff>
    </xdr:to>
    <xdr:pic>
      <xdr:nvPicPr>
        <xdr:cNvPr id="64" name="Grafik 63">
          <a:extLst>
            <a:ext uri="{FF2B5EF4-FFF2-40B4-BE49-F238E27FC236}">
              <a16:creationId xmlns:a16="http://schemas.microsoft.com/office/drawing/2014/main" id="{628FFE17-85A0-4335-A917-56C7DAF62B6B}"/>
            </a:ext>
          </a:extLst>
        </xdr:cNvPr>
        <xdr:cNvPicPr>
          <a:picLocks noChangeAspect="1"/>
        </xdr:cNvPicPr>
      </xdr:nvPicPr>
      <xdr:blipFill>
        <a:blip xmlns:r="http://schemas.openxmlformats.org/officeDocument/2006/relationships" r:embed="rId29"/>
        <a:stretch>
          <a:fillRect/>
        </a:stretch>
      </xdr:blipFill>
      <xdr:spPr>
        <a:xfrm>
          <a:off x="20410" y="10749643"/>
          <a:ext cx="748869" cy="585107"/>
        </a:xfrm>
        <a:prstGeom prst="rect">
          <a:avLst/>
        </a:prstGeom>
      </xdr:spPr>
    </xdr:pic>
    <xdr:clientData/>
  </xdr:twoCellAnchor>
  <xdr:twoCellAnchor editAs="oneCell">
    <xdr:from>
      <xdr:col>0</xdr:col>
      <xdr:colOff>6803</xdr:colOff>
      <xdr:row>26</xdr:row>
      <xdr:rowOff>95250</xdr:rowOff>
    </xdr:from>
    <xdr:to>
      <xdr:col>0</xdr:col>
      <xdr:colOff>782371</xdr:colOff>
      <xdr:row>26</xdr:row>
      <xdr:rowOff>673554</xdr:rowOff>
    </xdr:to>
    <xdr:pic>
      <xdr:nvPicPr>
        <xdr:cNvPr id="66" name="Grafik 65">
          <a:extLst>
            <a:ext uri="{FF2B5EF4-FFF2-40B4-BE49-F238E27FC236}">
              <a16:creationId xmlns:a16="http://schemas.microsoft.com/office/drawing/2014/main" id="{30A6A623-28D2-48B2-8D99-F180AABCE942}"/>
            </a:ext>
          </a:extLst>
        </xdr:cNvPr>
        <xdr:cNvPicPr>
          <a:picLocks noChangeAspect="1"/>
        </xdr:cNvPicPr>
      </xdr:nvPicPr>
      <xdr:blipFill>
        <a:blip xmlns:r="http://schemas.openxmlformats.org/officeDocument/2006/relationships" r:embed="rId30"/>
        <a:stretch>
          <a:fillRect/>
        </a:stretch>
      </xdr:blipFill>
      <xdr:spPr>
        <a:xfrm>
          <a:off x="6803" y="16852446"/>
          <a:ext cx="775568" cy="578304"/>
        </a:xfrm>
        <a:prstGeom prst="rect">
          <a:avLst/>
        </a:prstGeom>
      </xdr:spPr>
    </xdr:pic>
    <xdr:clientData/>
  </xdr:twoCellAnchor>
  <xdr:twoCellAnchor editAs="oneCell">
    <xdr:from>
      <xdr:col>0</xdr:col>
      <xdr:colOff>0</xdr:colOff>
      <xdr:row>35</xdr:row>
      <xdr:rowOff>54428</xdr:rowOff>
    </xdr:from>
    <xdr:to>
      <xdr:col>0</xdr:col>
      <xdr:colOff>761999</xdr:colOff>
      <xdr:row>35</xdr:row>
      <xdr:rowOff>636726</xdr:rowOff>
    </xdr:to>
    <xdr:pic>
      <xdr:nvPicPr>
        <xdr:cNvPr id="67" name="Grafik 66">
          <a:extLst>
            <a:ext uri="{FF2B5EF4-FFF2-40B4-BE49-F238E27FC236}">
              <a16:creationId xmlns:a16="http://schemas.microsoft.com/office/drawing/2014/main" id="{7D848E7C-6E2E-4C97-BD15-DE932CEE641C}"/>
            </a:ext>
          </a:extLst>
        </xdr:cNvPr>
        <xdr:cNvPicPr>
          <a:picLocks noChangeAspect="1"/>
        </xdr:cNvPicPr>
      </xdr:nvPicPr>
      <xdr:blipFill>
        <a:blip xmlns:r="http://schemas.openxmlformats.org/officeDocument/2006/relationships" r:embed="rId31"/>
        <a:stretch>
          <a:fillRect/>
        </a:stretch>
      </xdr:blipFill>
      <xdr:spPr>
        <a:xfrm>
          <a:off x="0" y="23669624"/>
          <a:ext cx="761999" cy="582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198120</xdr:colOff>
      <xdr:row>2</xdr:row>
      <xdr:rowOff>45720</xdr:rowOff>
    </xdr:from>
    <xdr:to>
      <xdr:col>11</xdr:col>
      <xdr:colOff>252220</xdr:colOff>
      <xdr:row>38</xdr:row>
      <xdr:rowOff>130070</xdr:rowOff>
    </xdr:to>
    <xdr:pic>
      <xdr:nvPicPr>
        <xdr:cNvPr id="3" name="Grafik 2">
          <a:extLst>
            <a:ext uri="{FF2B5EF4-FFF2-40B4-BE49-F238E27FC236}">
              <a16:creationId xmlns:a16="http://schemas.microsoft.com/office/drawing/2014/main" id="{0DAB0213-DBA7-425B-BF96-9214F97BF5D5}"/>
            </a:ext>
          </a:extLst>
        </xdr:cNvPr>
        <xdr:cNvPicPr>
          <a:picLocks noChangeAspect="1"/>
        </xdr:cNvPicPr>
      </xdr:nvPicPr>
      <xdr:blipFill>
        <a:blip xmlns:r="http://schemas.openxmlformats.org/officeDocument/2006/relationships" r:embed="rId1"/>
        <a:stretch>
          <a:fillRect/>
        </a:stretch>
      </xdr:blipFill>
      <xdr:spPr>
        <a:xfrm>
          <a:off x="198120" y="381000"/>
          <a:ext cx="8771380" cy="6119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400538</xdr:colOff>
      <xdr:row>0</xdr:row>
      <xdr:rowOff>191476</xdr:rowOff>
    </xdr:from>
    <xdr:to>
      <xdr:col>8</xdr:col>
      <xdr:colOff>2022265</xdr:colOff>
      <xdr:row>4</xdr:row>
      <xdr:rowOff>130629</xdr:rowOff>
    </xdr:to>
    <xdr:pic>
      <xdr:nvPicPr>
        <xdr:cNvPr id="3" name="Picture 6">
          <a:extLst>
            <a:ext uri="{FF2B5EF4-FFF2-40B4-BE49-F238E27FC236}">
              <a16:creationId xmlns:a16="http://schemas.microsoft.com/office/drawing/2014/main" id="{73E2DD02-4CF5-4B4F-9663-52499CE6E6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37224" y="191476"/>
          <a:ext cx="1621727" cy="72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1673888</xdr:colOff>
      <xdr:row>0</xdr:row>
      <xdr:rowOff>163288</xdr:rowOff>
    </xdr:from>
    <xdr:to>
      <xdr:col>18</xdr:col>
      <xdr:colOff>3298584</xdr:colOff>
      <xdr:row>4</xdr:row>
      <xdr:rowOff>79422</xdr:rowOff>
    </xdr:to>
    <xdr:pic>
      <xdr:nvPicPr>
        <xdr:cNvPr id="4" name="Picture 6">
          <a:extLst>
            <a:ext uri="{FF2B5EF4-FFF2-40B4-BE49-F238E27FC236}">
              <a16:creationId xmlns:a16="http://schemas.microsoft.com/office/drawing/2014/main" id="{E111049B-3053-42CD-8BC5-120CB3565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92965" y="163288"/>
          <a:ext cx="1624696" cy="66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1242945</xdr:colOff>
      <xdr:row>1</xdr:row>
      <xdr:rowOff>10884</xdr:rowOff>
    </xdr:from>
    <xdr:to>
      <xdr:col>18</xdr:col>
      <xdr:colOff>2867641</xdr:colOff>
      <xdr:row>4</xdr:row>
      <xdr:rowOff>114587</xdr:rowOff>
    </xdr:to>
    <xdr:pic>
      <xdr:nvPicPr>
        <xdr:cNvPr id="4" name="Picture 6">
          <a:extLst>
            <a:ext uri="{FF2B5EF4-FFF2-40B4-BE49-F238E27FC236}">
              <a16:creationId xmlns:a16="http://schemas.microsoft.com/office/drawing/2014/main" id="{7BB9FDC7-1C83-427A-90EE-7F4430B50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85818" y="204848"/>
          <a:ext cx="1624696" cy="68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1228165</xdr:colOff>
      <xdr:row>0</xdr:row>
      <xdr:rowOff>179296</xdr:rowOff>
    </xdr:from>
    <xdr:to>
      <xdr:col>8</xdr:col>
      <xdr:colOff>2852861</xdr:colOff>
      <xdr:row>4</xdr:row>
      <xdr:rowOff>117792</xdr:rowOff>
    </xdr:to>
    <xdr:pic>
      <xdr:nvPicPr>
        <xdr:cNvPr id="3" name="Picture 6">
          <a:extLst>
            <a:ext uri="{FF2B5EF4-FFF2-40B4-BE49-F238E27FC236}">
              <a16:creationId xmlns:a16="http://schemas.microsoft.com/office/drawing/2014/main" id="{BF92561C-4140-4E59-BAD9-539B686DD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9036" y="179296"/>
          <a:ext cx="1624696" cy="69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1622501</xdr:colOff>
      <xdr:row>1</xdr:row>
      <xdr:rowOff>105149</xdr:rowOff>
    </xdr:from>
    <xdr:to>
      <xdr:col>9</xdr:col>
      <xdr:colOff>2922383</xdr:colOff>
      <xdr:row>4</xdr:row>
      <xdr:rowOff>169443</xdr:rowOff>
    </xdr:to>
    <xdr:pic>
      <xdr:nvPicPr>
        <xdr:cNvPr id="2" name="Picture 6">
          <a:extLst>
            <a:ext uri="{FF2B5EF4-FFF2-40B4-BE49-F238E27FC236}">
              <a16:creationId xmlns:a16="http://schemas.microsoft.com/office/drawing/2014/main" id="{1D107295-D9DC-4CE7-81EE-F039A63F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2181" y="298189"/>
          <a:ext cx="1299882" cy="64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2260901</xdr:colOff>
      <xdr:row>1</xdr:row>
      <xdr:rowOff>26895</xdr:rowOff>
    </xdr:from>
    <xdr:to>
      <xdr:col>8</xdr:col>
      <xdr:colOff>3560783</xdr:colOff>
      <xdr:row>4</xdr:row>
      <xdr:rowOff>91189</xdr:rowOff>
    </xdr:to>
    <xdr:pic>
      <xdr:nvPicPr>
        <xdr:cNvPr id="2" name="Picture 6">
          <a:extLst>
            <a:ext uri="{FF2B5EF4-FFF2-40B4-BE49-F238E27FC236}">
              <a16:creationId xmlns:a16="http://schemas.microsoft.com/office/drawing/2014/main" id="{178ED178-0992-41C9-BA01-DC7B63107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8807" y="197224"/>
          <a:ext cx="1299882" cy="57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1332011</xdr:colOff>
      <xdr:row>1</xdr:row>
      <xdr:rowOff>25401</xdr:rowOff>
    </xdr:from>
    <xdr:to>
      <xdr:col>9</xdr:col>
      <xdr:colOff>2843895</xdr:colOff>
      <xdr:row>4</xdr:row>
      <xdr:rowOff>101601</xdr:rowOff>
    </xdr:to>
    <xdr:pic>
      <xdr:nvPicPr>
        <xdr:cNvPr id="4" name="Picture 6">
          <a:extLst>
            <a:ext uri="{FF2B5EF4-FFF2-40B4-BE49-F238E27FC236}">
              <a16:creationId xmlns:a16="http://schemas.microsoft.com/office/drawing/2014/main" id="{06405611-6F3F-4F63-A94C-5C37C8D2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0278" y="220134"/>
          <a:ext cx="1511884"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486579</xdr:colOff>
      <xdr:row>1</xdr:row>
      <xdr:rowOff>9181</xdr:rowOff>
    </xdr:from>
    <xdr:to>
      <xdr:col>9</xdr:col>
      <xdr:colOff>2111275</xdr:colOff>
      <xdr:row>4</xdr:row>
      <xdr:rowOff>140472</xdr:rowOff>
    </xdr:to>
    <xdr:pic>
      <xdr:nvPicPr>
        <xdr:cNvPr id="3" name="Picture 6">
          <a:extLst>
            <a:ext uri="{FF2B5EF4-FFF2-40B4-BE49-F238E27FC236}">
              <a16:creationId xmlns:a16="http://schemas.microsoft.com/office/drawing/2014/main" id="{C834F3E2-C9C6-45A0-9B7E-7502082AA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4868" y="201976"/>
          <a:ext cx="1624696" cy="70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1276602</xdr:colOff>
      <xdr:row>0</xdr:row>
      <xdr:rowOff>190996</xdr:rowOff>
    </xdr:from>
    <xdr:to>
      <xdr:col>8</xdr:col>
      <xdr:colOff>2898329</xdr:colOff>
      <xdr:row>4</xdr:row>
      <xdr:rowOff>141515</xdr:rowOff>
    </xdr:to>
    <xdr:pic>
      <xdr:nvPicPr>
        <xdr:cNvPr id="2" name="Picture 6">
          <a:extLst>
            <a:ext uri="{FF2B5EF4-FFF2-40B4-BE49-F238E27FC236}">
              <a16:creationId xmlns:a16="http://schemas.microsoft.com/office/drawing/2014/main" id="{9ABAF3F1-1B0F-4268-B235-EF4CF9BF0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37088" y="190996"/>
          <a:ext cx="1621727" cy="734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9377-5679-405F-A3E0-E7DA164B54FC}">
  <sheetPr>
    <tabColor rgb="FF0070C0"/>
    <pageSetUpPr fitToPage="1"/>
  </sheetPr>
  <dimension ref="A1:ACW1642"/>
  <sheetViews>
    <sheetView tabSelected="1" zoomScale="50" zoomScaleNormal="50" zoomScaleSheetLayoutView="70" workbookViewId="0">
      <selection activeCell="C2" sqref="C2:F2"/>
    </sheetView>
  </sheetViews>
  <sheetFormatPr baseColWidth="10" defaultColWidth="16.6640625" defaultRowHeight="15" customHeight="1" outlineLevelRow="1" x14ac:dyDescent="0.25"/>
  <cols>
    <col min="1" max="1" width="23.109375" style="13" bestFit="1" customWidth="1"/>
    <col min="2" max="2" width="69.33203125" style="13" customWidth="1"/>
    <col min="3" max="3" width="47.21875" style="13" customWidth="1"/>
    <col min="4" max="4" width="20.44140625" style="13" customWidth="1"/>
    <col min="5" max="5" width="32.44140625" style="13" customWidth="1"/>
    <col min="6" max="6" width="30.21875" style="13" customWidth="1"/>
    <col min="7" max="7" width="22.88671875" style="13" customWidth="1"/>
    <col min="8" max="8" width="22.88671875" style="89" customWidth="1"/>
    <col min="9" max="9" width="54.109375" style="13" customWidth="1"/>
    <col min="10" max="10" width="17.44140625" style="132" bestFit="1" customWidth="1"/>
    <col min="11" max="11" width="60.33203125" style="13" customWidth="1"/>
    <col min="12" max="12" width="9" style="6" bestFit="1" customWidth="1"/>
    <col min="13" max="13" width="15.33203125" style="6" customWidth="1"/>
    <col min="14" max="31" width="16.6640625" style="6"/>
    <col min="32" max="259" width="16.6640625" style="4"/>
    <col min="260" max="16384" width="16.6640625" style="13"/>
  </cols>
  <sheetData>
    <row r="1" spans="1:777" s="4" customFormat="1" ht="15" customHeight="1" x14ac:dyDescent="0.25">
      <c r="H1" s="5"/>
      <c r="I1" s="379"/>
      <c r="J1" s="133"/>
      <c r="K1" s="379"/>
      <c r="L1" s="6"/>
      <c r="M1" s="6"/>
      <c r="N1" s="6"/>
      <c r="O1" s="6"/>
      <c r="P1" s="6"/>
      <c r="Q1" s="6"/>
      <c r="R1" s="6"/>
      <c r="S1" s="6"/>
      <c r="T1" s="6"/>
      <c r="U1" s="6"/>
      <c r="V1" s="6"/>
      <c r="W1" s="6"/>
      <c r="X1" s="6"/>
      <c r="Y1" s="6"/>
      <c r="Z1" s="6"/>
      <c r="AA1" s="6"/>
      <c r="AB1" s="6"/>
      <c r="AC1" s="6"/>
      <c r="AD1" s="6"/>
      <c r="AE1" s="6"/>
    </row>
    <row r="2" spans="1:777" s="4" customFormat="1" ht="15" customHeight="1" x14ac:dyDescent="0.25">
      <c r="A2" s="7" t="s">
        <v>0</v>
      </c>
      <c r="B2" s="7"/>
      <c r="C2" s="615"/>
      <c r="D2" s="616"/>
      <c r="E2" s="607"/>
      <c r="F2" s="608"/>
      <c r="H2" s="5"/>
      <c r="I2" s="4" t="s">
        <v>1</v>
      </c>
      <c r="J2" s="133"/>
      <c r="L2" s="6"/>
      <c r="M2" s="6"/>
      <c r="N2" s="6"/>
      <c r="O2" s="6"/>
      <c r="P2" s="6"/>
      <c r="Q2" s="6"/>
      <c r="R2" s="6"/>
      <c r="S2" s="6"/>
      <c r="T2" s="6"/>
      <c r="U2" s="6"/>
      <c r="V2" s="6"/>
      <c r="W2" s="6"/>
      <c r="X2" s="6"/>
      <c r="Y2" s="6"/>
      <c r="Z2" s="6"/>
      <c r="AA2" s="6"/>
      <c r="AB2" s="6"/>
      <c r="AC2" s="6"/>
      <c r="AD2" s="6"/>
      <c r="AE2" s="6"/>
    </row>
    <row r="3" spans="1:777" s="4" customFormat="1" ht="15" customHeight="1" x14ac:dyDescent="0.25">
      <c r="C3" s="4" t="s">
        <v>2</v>
      </c>
      <c r="H3" s="5"/>
      <c r="I3" s="4" t="s">
        <v>3</v>
      </c>
      <c r="J3" s="133"/>
      <c r="L3" s="6"/>
      <c r="M3" s="6"/>
      <c r="N3" s="6"/>
      <c r="O3" s="6"/>
      <c r="P3" s="6"/>
      <c r="Q3" s="6"/>
      <c r="R3" s="6"/>
      <c r="S3" s="6"/>
      <c r="T3" s="6"/>
      <c r="U3" s="6"/>
      <c r="V3" s="6"/>
      <c r="W3" s="6"/>
      <c r="X3" s="6"/>
      <c r="Y3" s="6"/>
      <c r="Z3" s="6"/>
      <c r="AA3" s="6"/>
      <c r="AB3" s="6"/>
      <c r="AC3" s="6"/>
      <c r="AD3" s="6"/>
      <c r="AE3" s="6"/>
    </row>
    <row r="4" spans="1:777" s="4" customFormat="1" ht="15" customHeight="1" x14ac:dyDescent="0.25">
      <c r="C4" s="4" t="s">
        <v>1260</v>
      </c>
      <c r="H4" s="5"/>
      <c r="I4" s="7" t="s">
        <v>4</v>
      </c>
      <c r="J4" s="133"/>
      <c r="K4" s="7"/>
      <c r="L4" s="6"/>
      <c r="M4" s="6"/>
      <c r="N4" s="6"/>
      <c r="O4" s="6"/>
      <c r="P4" s="6"/>
      <c r="Q4" s="6"/>
      <c r="R4" s="6"/>
      <c r="S4" s="6"/>
      <c r="T4" s="6"/>
      <c r="U4" s="6"/>
      <c r="V4" s="6"/>
      <c r="W4" s="6"/>
      <c r="X4" s="6"/>
      <c r="Y4" s="6"/>
      <c r="Z4" s="6"/>
      <c r="AA4" s="6"/>
      <c r="AB4" s="6"/>
      <c r="AC4" s="6"/>
      <c r="AD4" s="6"/>
      <c r="AE4" s="6"/>
    </row>
    <row r="5" spans="1:777" s="4" customFormat="1" ht="15" customHeight="1" x14ac:dyDescent="0.25">
      <c r="H5" s="5"/>
      <c r="I5" s="379"/>
      <c r="J5" s="133"/>
      <c r="K5" s="7"/>
      <c r="L5" s="6"/>
      <c r="M5" s="6"/>
      <c r="N5" s="6"/>
      <c r="O5" s="6"/>
      <c r="P5" s="6"/>
      <c r="Q5" s="6"/>
      <c r="R5" s="6"/>
      <c r="S5" s="6"/>
      <c r="T5" s="6"/>
      <c r="U5" s="6"/>
      <c r="V5" s="6"/>
      <c r="W5" s="6"/>
      <c r="X5" s="6"/>
      <c r="Y5" s="6"/>
      <c r="Z5" s="6"/>
      <c r="AA5" s="6"/>
      <c r="AB5" s="6"/>
      <c r="AC5" s="6"/>
      <c r="AD5" s="6"/>
      <c r="AE5" s="6"/>
    </row>
    <row r="6" spans="1:777" s="4" customFormat="1" ht="15" customHeight="1" x14ac:dyDescent="0.25">
      <c r="A6" s="630" t="s">
        <v>5</v>
      </c>
      <c r="B6" s="631"/>
      <c r="C6" s="631"/>
      <c r="D6" s="631"/>
      <c r="F6" s="98" t="s">
        <v>6</v>
      </c>
      <c r="H6" s="5"/>
      <c r="I6" s="280" t="s">
        <v>7</v>
      </c>
      <c r="J6" s="622" t="s">
        <v>8</v>
      </c>
      <c r="K6" s="623"/>
      <c r="L6" s="6"/>
      <c r="M6" s="6"/>
      <c r="N6" s="6"/>
      <c r="O6" s="6"/>
      <c r="P6" s="6"/>
      <c r="Q6" s="6"/>
      <c r="R6" s="6"/>
      <c r="S6" s="6"/>
      <c r="T6" s="6"/>
      <c r="U6" s="6"/>
      <c r="V6" s="6"/>
      <c r="W6" s="6"/>
      <c r="X6" s="6"/>
      <c r="Y6" s="6"/>
      <c r="Z6" s="6"/>
      <c r="AA6" s="6"/>
      <c r="AB6" s="6"/>
      <c r="AC6" s="6"/>
      <c r="AD6" s="6"/>
      <c r="AE6" s="6"/>
    </row>
    <row r="7" spans="1:777" s="4" customFormat="1" ht="15" customHeight="1" x14ac:dyDescent="0.25">
      <c r="A7" s="631"/>
      <c r="B7" s="631"/>
      <c r="C7" s="631"/>
      <c r="D7" s="631"/>
      <c r="F7" s="632" t="s">
        <v>9</v>
      </c>
      <c r="G7" s="633"/>
      <c r="H7" s="5"/>
      <c r="I7" s="281" t="s">
        <v>10</v>
      </c>
      <c r="J7" s="600"/>
      <c r="K7" s="608"/>
      <c r="L7" s="6"/>
      <c r="M7" s="6"/>
      <c r="N7" s="6"/>
      <c r="O7" s="6"/>
      <c r="P7" s="6"/>
      <c r="Q7" s="6"/>
      <c r="R7" s="6"/>
      <c r="S7" s="6"/>
      <c r="T7" s="6"/>
      <c r="U7" s="6"/>
      <c r="V7" s="6"/>
      <c r="W7" s="6"/>
      <c r="X7" s="6"/>
      <c r="Y7" s="6"/>
      <c r="Z7" s="6"/>
      <c r="AA7" s="6"/>
      <c r="AB7" s="6"/>
      <c r="AC7" s="6"/>
      <c r="AD7" s="6"/>
      <c r="AE7" s="6"/>
    </row>
    <row r="8" spans="1:777" s="4" customFormat="1" ht="15" customHeight="1" x14ac:dyDescent="0.25">
      <c r="A8" s="631"/>
      <c r="B8" s="631"/>
      <c r="C8" s="631"/>
      <c r="D8" s="631"/>
      <c r="F8" s="634" t="s">
        <v>11</v>
      </c>
      <c r="G8" s="633"/>
      <c r="H8" s="5"/>
      <c r="I8" s="281" t="s">
        <v>12</v>
      </c>
      <c r="J8" s="600"/>
      <c r="K8" s="608"/>
      <c r="L8" s="6"/>
      <c r="M8" s="6"/>
      <c r="N8" s="6"/>
      <c r="O8" s="6"/>
      <c r="P8" s="6"/>
      <c r="Q8" s="6"/>
      <c r="R8" s="6"/>
      <c r="S8" s="6"/>
      <c r="T8" s="6"/>
      <c r="U8" s="6"/>
      <c r="V8" s="6"/>
      <c r="W8" s="6"/>
      <c r="X8" s="6"/>
      <c r="Y8" s="6"/>
      <c r="Z8" s="6"/>
      <c r="AA8" s="6"/>
      <c r="AB8" s="6"/>
      <c r="AC8" s="6"/>
      <c r="AD8" s="6"/>
      <c r="AE8" s="6"/>
    </row>
    <row r="9" spans="1:777" s="4" customFormat="1" ht="15" customHeight="1" x14ac:dyDescent="0.25">
      <c r="H9" s="5"/>
      <c r="I9" s="379"/>
      <c r="J9" s="133"/>
      <c r="L9" s="6"/>
      <c r="M9" s="6"/>
      <c r="N9" s="6"/>
      <c r="O9" s="6"/>
      <c r="P9" s="6"/>
      <c r="Q9" s="6"/>
      <c r="R9" s="6"/>
      <c r="S9" s="6"/>
      <c r="T9" s="6"/>
      <c r="U9" s="6"/>
      <c r="V9" s="6"/>
      <c r="W9" s="6"/>
      <c r="X9" s="6"/>
      <c r="Y9" s="6"/>
      <c r="Z9" s="6"/>
      <c r="AA9" s="6"/>
      <c r="AB9" s="6"/>
      <c r="AC9" s="6"/>
      <c r="AD9" s="6"/>
      <c r="AE9" s="6"/>
    </row>
    <row r="10" spans="1:777" s="4" customFormat="1" ht="15" customHeight="1" x14ac:dyDescent="0.25">
      <c r="H10" s="5"/>
      <c r="J10" s="107"/>
      <c r="L10" s="6"/>
      <c r="M10" s="6"/>
      <c r="N10" s="6"/>
      <c r="O10" s="6"/>
      <c r="P10" s="6"/>
      <c r="Q10" s="6"/>
      <c r="R10" s="6"/>
      <c r="S10" s="6"/>
      <c r="T10" s="6"/>
      <c r="U10" s="6"/>
      <c r="V10" s="6"/>
      <c r="W10" s="6"/>
      <c r="X10" s="6"/>
      <c r="Y10" s="6"/>
      <c r="Z10" s="6"/>
      <c r="AA10" s="6"/>
      <c r="AB10" s="6"/>
      <c r="AC10" s="6"/>
      <c r="AD10" s="6"/>
      <c r="AE10" s="6"/>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row>
    <row r="11" spans="1:777" s="4" customFormat="1" ht="40.200000000000003" customHeight="1" x14ac:dyDescent="0.25">
      <c r="A11" s="626" t="s">
        <v>13</v>
      </c>
      <c r="B11" s="627"/>
      <c r="C11" s="627"/>
      <c r="D11" s="627"/>
      <c r="E11" s="627"/>
      <c r="F11" s="627"/>
      <c r="G11" s="627"/>
      <c r="H11" s="627"/>
      <c r="I11" s="627"/>
      <c r="J11" s="627"/>
      <c r="K11" s="617"/>
      <c r="L11" s="6"/>
      <c r="M11" s="6"/>
      <c r="N11" s="6"/>
      <c r="O11" s="6"/>
      <c r="P11" s="6"/>
      <c r="Q11" s="6"/>
      <c r="R11" s="6"/>
      <c r="S11" s="6"/>
      <c r="T11" s="6"/>
      <c r="U11" s="6"/>
      <c r="V11" s="6"/>
      <c r="W11" s="6"/>
      <c r="X11" s="6"/>
      <c r="Y11" s="6"/>
      <c r="Z11" s="6"/>
      <c r="AA11" s="6"/>
      <c r="AB11" s="6"/>
      <c r="AC11" s="6"/>
      <c r="AD11" s="6"/>
      <c r="AE11" s="6"/>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row>
    <row r="12" spans="1:777" ht="15" customHeight="1" x14ac:dyDescent="0.25">
      <c r="A12" s="4"/>
      <c r="B12" s="4"/>
      <c r="C12" s="4"/>
      <c r="D12" s="4"/>
      <c r="E12" s="4"/>
      <c r="F12" s="4"/>
      <c r="G12" s="4"/>
      <c r="H12" s="5"/>
      <c r="I12" s="4"/>
      <c r="J12" s="107"/>
      <c r="K12" s="6"/>
    </row>
    <row r="13" spans="1:777" s="18" customFormat="1" ht="40.200000000000003" customHeight="1" x14ac:dyDescent="0.25">
      <c r="A13" s="16" t="s">
        <v>14</v>
      </c>
      <c r="B13" s="16" t="s">
        <v>15</v>
      </c>
      <c r="C13" s="16" t="s">
        <v>16</v>
      </c>
      <c r="D13" s="16" t="s">
        <v>17</v>
      </c>
      <c r="E13" s="16" t="s">
        <v>18</v>
      </c>
      <c r="F13" s="16" t="s">
        <v>19</v>
      </c>
      <c r="G13" s="16" t="s">
        <v>20</v>
      </c>
      <c r="H13" s="127" t="s">
        <v>21</v>
      </c>
      <c r="I13" s="16" t="s">
        <v>22</v>
      </c>
      <c r="J13" s="16" t="s">
        <v>23</v>
      </c>
      <c r="K13" s="16" t="s">
        <v>24</v>
      </c>
      <c r="L13" s="6"/>
      <c r="M13" s="17"/>
      <c r="N13" s="17"/>
      <c r="O13" s="17"/>
      <c r="P13" s="17"/>
      <c r="Q13" s="17"/>
      <c r="R13" s="17"/>
      <c r="S13" s="17"/>
      <c r="T13" s="17"/>
      <c r="U13" s="17"/>
      <c r="V13" s="17"/>
      <c r="W13" s="17"/>
      <c r="X13" s="17"/>
      <c r="Y13" s="17"/>
      <c r="Z13" s="17"/>
      <c r="AA13" s="17"/>
      <c r="AB13" s="17"/>
      <c r="AC13" s="17"/>
      <c r="AD13" s="17"/>
      <c r="AE13" s="17"/>
    </row>
    <row r="14" spans="1:777" s="61" customFormat="1" ht="15" customHeight="1" x14ac:dyDescent="0.25">
      <c r="A14" s="179" t="str">
        <f>'Structure CAS'!A38</f>
        <v>A.1.1</v>
      </c>
      <c r="B14" s="41" t="str">
        <f>'Structure CAS'!B38</f>
        <v>Chambre mil 12 pers.</v>
      </c>
      <c r="C14" s="179" t="str">
        <f>'Structure CAS'!C38</f>
        <v>SUP 1</v>
      </c>
      <c r="D14" s="179" t="str">
        <f>'Structure CAS'!D38</f>
        <v>m2/mil</v>
      </c>
      <c r="E14" s="193">
        <f>'Structure CAS'!O38</f>
        <v>0</v>
      </c>
      <c r="F14" s="546">
        <f>'Structure CAS'!P38</f>
        <v>7.3</v>
      </c>
      <c r="G14" s="546" t="str">
        <f>'Structure CAS'!Q38</f>
        <v>-</v>
      </c>
      <c r="H14" s="523">
        <f>'Structure CAS'!R38</f>
        <v>0</v>
      </c>
      <c r="I14" s="179" t="s">
        <v>25</v>
      </c>
      <c r="J14" s="41" t="s">
        <v>26</v>
      </c>
      <c r="K14" s="41">
        <f>'Structure CAS'!S38</f>
        <v>0</v>
      </c>
    </row>
    <row r="15" spans="1:777" s="61" customFormat="1" ht="15" customHeight="1" x14ac:dyDescent="0.25">
      <c r="A15" s="179" t="str">
        <f>'Structure CAS'!A39</f>
        <v>A.1.2</v>
      </c>
      <c r="B15" s="41" t="str">
        <f>'Structure CAS'!B39</f>
        <v>Chambre mil 6 pers.</v>
      </c>
      <c r="C15" s="179" t="str">
        <f>'Structure CAS'!C39</f>
        <v>SUP 1</v>
      </c>
      <c r="D15" s="179" t="str">
        <f>'Structure CAS'!D39</f>
        <v>m2/mil</v>
      </c>
      <c r="E15" s="193">
        <f>'Structure CAS'!O39</f>
        <v>0</v>
      </c>
      <c r="F15" s="546">
        <f>'Structure CAS'!P39</f>
        <v>7.3</v>
      </c>
      <c r="G15" s="546" t="str">
        <f>'Structure CAS'!Q39</f>
        <v>-</v>
      </c>
      <c r="H15" s="523">
        <f>'Structure CAS'!R39</f>
        <v>0</v>
      </c>
      <c r="I15" s="179" t="s">
        <v>25</v>
      </c>
      <c r="J15" s="41" t="s">
        <v>26</v>
      </c>
      <c r="K15" s="41">
        <f>'Structure CAS'!S39</f>
        <v>0</v>
      </c>
    </row>
    <row r="16" spans="1:777" s="61" customFormat="1" ht="15" customHeight="1" x14ac:dyDescent="0.25">
      <c r="A16" s="179" t="str">
        <f>'Structure CAS'!A40</f>
        <v>A.1.3</v>
      </c>
      <c r="B16" s="41" t="str">
        <f>'Structure CAS'!B40</f>
        <v>Chambre mil 2 pers.</v>
      </c>
      <c r="C16" s="179" t="str">
        <f>'Structure CAS'!C40</f>
        <v>SUP 1</v>
      </c>
      <c r="D16" s="179" t="str">
        <f>'Structure CAS'!D40</f>
        <v>m2/mil</v>
      </c>
      <c r="E16" s="193">
        <f>'Structure CAS'!O40</f>
        <v>0</v>
      </c>
      <c r="F16" s="546">
        <f>'Structure CAS'!P40</f>
        <v>13.5</v>
      </c>
      <c r="G16" s="546">
        <f>'Structure CAS'!Q40</f>
        <v>0</v>
      </c>
      <c r="H16" s="523">
        <f>'Structure CAS'!R40</f>
        <v>0</v>
      </c>
      <c r="I16" s="179" t="s">
        <v>25</v>
      </c>
      <c r="J16" s="41" t="s">
        <v>26</v>
      </c>
      <c r="K16" s="41">
        <f>'Structure CAS'!S40</f>
        <v>0</v>
      </c>
    </row>
    <row r="17" spans="1:11" s="61" customFormat="1" ht="15" customHeight="1" x14ac:dyDescent="0.25">
      <c r="A17" s="179" t="str">
        <f>'Structure CAS'!A41</f>
        <v>A.1.4</v>
      </c>
      <c r="B17" s="41" t="str">
        <f>'Structure CAS'!B41</f>
        <v>Chambre mil 1 pers.</v>
      </c>
      <c r="C17" s="179" t="str">
        <f>'Structure CAS'!C41</f>
        <v>SUP 1</v>
      </c>
      <c r="D17" s="179" t="str">
        <f>'Structure CAS'!D41</f>
        <v>m2/mil</v>
      </c>
      <c r="E17" s="193">
        <f>'Structure CAS'!O41</f>
        <v>0</v>
      </c>
      <c r="F17" s="546">
        <f>'Structure CAS'!P41</f>
        <v>27</v>
      </c>
      <c r="G17" s="546" t="str">
        <f>'Structure CAS'!Q41</f>
        <v>-</v>
      </c>
      <c r="H17" s="523">
        <f>'Structure CAS'!R41</f>
        <v>0</v>
      </c>
      <c r="I17" s="179" t="s">
        <v>25</v>
      </c>
      <c r="J17" s="41" t="s">
        <v>26</v>
      </c>
      <c r="K17" s="41">
        <f>'Structure CAS'!S41</f>
        <v>0</v>
      </c>
    </row>
    <row r="18" spans="1:11" s="61" customFormat="1" ht="15" customHeight="1" x14ac:dyDescent="0.25">
      <c r="A18" s="179" t="str">
        <f>'Structure CAS'!A42</f>
        <v>A.1.5</v>
      </c>
      <c r="B18" s="41" t="str">
        <f>'Structure CAS'!B42</f>
        <v>Locaux de stockage linge propre exploitant</v>
      </c>
      <c r="C18" s="179" t="str">
        <f>'Structure CAS'!C42</f>
        <v>SUP 4</v>
      </c>
      <c r="D18" s="179" t="str">
        <f>'Structure CAS'!D42</f>
        <v>Local</v>
      </c>
      <c r="E18" s="193">
        <f>'Structure CAS'!O42</f>
        <v>0</v>
      </c>
      <c r="F18" s="546">
        <f>'Structure CAS'!P42</f>
        <v>6</v>
      </c>
      <c r="G18" s="546" t="str">
        <f>'Structure CAS'!Q42</f>
        <v>-</v>
      </c>
      <c r="H18" s="523">
        <f>'Structure CAS'!R42</f>
        <v>0</v>
      </c>
      <c r="I18" s="179" t="s">
        <v>25</v>
      </c>
      <c r="J18" s="41" t="s">
        <v>26</v>
      </c>
      <c r="K18" s="41">
        <f>'Structure CAS'!S42</f>
        <v>0</v>
      </c>
    </row>
    <row r="19" spans="1:11" s="61" customFormat="1" ht="15" customHeight="1" x14ac:dyDescent="0.25">
      <c r="A19" s="179" t="str">
        <f>'Structure CAS'!A43</f>
        <v>A.1.6</v>
      </c>
      <c r="B19" s="41" t="str">
        <f>'Structure CAS'!B43</f>
        <v>Dépôt déchets trp (au moins 1 local / étage)</v>
      </c>
      <c r="C19" s="179" t="str">
        <f>'Structure CAS'!C43</f>
        <v>SUP 4</v>
      </c>
      <c r="D19" s="179" t="str">
        <f>'Structure CAS'!D43</f>
        <v>Local</v>
      </c>
      <c r="E19" s="193">
        <f>'Structure CAS'!O43</f>
        <v>0</v>
      </c>
      <c r="F19" s="546">
        <f>'Structure CAS'!P43</f>
        <v>2</v>
      </c>
      <c r="G19" s="546" t="str">
        <f>'Structure CAS'!Q43</f>
        <v>-</v>
      </c>
      <c r="H19" s="523">
        <f>'Structure CAS'!R43</f>
        <v>0</v>
      </c>
      <c r="I19" s="179" t="s">
        <v>25</v>
      </c>
      <c r="J19" s="41" t="s">
        <v>26</v>
      </c>
      <c r="K19" s="41">
        <f>'Structure CAS'!S43</f>
        <v>0</v>
      </c>
    </row>
    <row r="20" spans="1:11" s="61" customFormat="1" ht="15" customHeight="1" x14ac:dyDescent="0.25">
      <c r="A20" s="179" t="str">
        <f>'Structure CAS'!A44</f>
        <v>A.1.7</v>
      </c>
      <c r="B20" s="41" t="str">
        <f>'Structure CAS'!B44</f>
        <v>Local appareils de nettoyage exploitant (au moins 1 local / étage)</v>
      </c>
      <c r="C20" s="179" t="str">
        <f>'Structure CAS'!C44</f>
        <v>SUS 7</v>
      </c>
      <c r="D20" s="179" t="str">
        <f>'Structure CAS'!D44</f>
        <v>Local</v>
      </c>
      <c r="E20" s="193">
        <f>'Structure CAS'!O44</f>
        <v>0</v>
      </c>
      <c r="F20" s="546">
        <f>'Structure CAS'!P44</f>
        <v>10</v>
      </c>
      <c r="G20" s="546" t="str">
        <f>'Structure CAS'!Q44</f>
        <v>-</v>
      </c>
      <c r="H20" s="523">
        <f>'Structure CAS'!R44</f>
        <v>0</v>
      </c>
      <c r="I20" s="179" t="s">
        <v>25</v>
      </c>
      <c r="J20" s="41" t="s">
        <v>26</v>
      </c>
      <c r="K20" s="41">
        <f>'Structure CAS'!S44</f>
        <v>0</v>
      </c>
    </row>
    <row r="21" spans="1:11" s="61" customFormat="1" ht="15" customHeight="1" x14ac:dyDescent="0.25">
      <c r="A21" s="179" t="str">
        <f>'Structure CAS'!A45</f>
        <v>A.1.8</v>
      </c>
      <c r="B21" s="41" t="str">
        <f>'Structure CAS'!B45</f>
        <v>Local d’entretien trp (au moins 1 local / étage)</v>
      </c>
      <c r="C21" s="179" t="str">
        <f>'Structure CAS'!C45</f>
        <v>SUS 7</v>
      </c>
      <c r="D21" s="179" t="str">
        <f>'Structure CAS'!D45</f>
        <v>Local</v>
      </c>
      <c r="E21" s="193">
        <f>'Structure CAS'!O45</f>
        <v>0</v>
      </c>
      <c r="F21" s="546">
        <f>'Structure CAS'!P45</f>
        <v>2</v>
      </c>
      <c r="G21" s="546" t="str">
        <f>'Structure CAS'!Q45</f>
        <v>-</v>
      </c>
      <c r="H21" s="523">
        <f>'Structure CAS'!R45</f>
        <v>0</v>
      </c>
      <c r="I21" s="179" t="s">
        <v>25</v>
      </c>
      <c r="J21" s="41" t="s">
        <v>26</v>
      </c>
      <c r="K21" s="41">
        <f>'Structure CAS'!S45</f>
        <v>0</v>
      </c>
    </row>
    <row r="22" spans="1:11" s="61" customFormat="1" ht="15" customHeight="1" x14ac:dyDescent="0.25">
      <c r="A22" s="179" t="str">
        <f>'Structure CAS'!A48</f>
        <v>A.3.1</v>
      </c>
      <c r="B22" s="41" t="str">
        <f>'Structure CAS'!B48</f>
        <v>1 module de salle d’eau douche pour 35 mil</v>
      </c>
      <c r="C22" s="41" t="str">
        <f>'Structure CAS'!C48</f>
        <v>SUS 7</v>
      </c>
      <c r="D22" s="41" t="str">
        <f>'Structure CAS'!D48</f>
        <v>Module de salle d’eau</v>
      </c>
      <c r="E22" s="193">
        <f>'Structure CAS'!O48</f>
        <v>0</v>
      </c>
      <c r="F22" s="546">
        <f>'Structure CAS'!P48</f>
        <v>19.84</v>
      </c>
      <c r="G22" s="546" t="str">
        <f>'Structure CAS'!Q48</f>
        <v>-</v>
      </c>
      <c r="H22" s="523">
        <f>'Structure CAS'!R48</f>
        <v>0</v>
      </c>
      <c r="I22" s="179" t="s">
        <v>27</v>
      </c>
      <c r="J22" s="41" t="s">
        <v>26</v>
      </c>
      <c r="K22" s="41">
        <f>'Structure CAS'!S48</f>
        <v>0</v>
      </c>
    </row>
    <row r="23" spans="1:11" s="61" customFormat="1" ht="15" customHeight="1" x14ac:dyDescent="0.25">
      <c r="A23" s="179" t="str">
        <f>'Structure CAS'!A49</f>
        <v>A.3.2</v>
      </c>
      <c r="B23" s="41" t="str">
        <f>'Structure CAS'!B49</f>
        <v>1 module de salle d’eau WC pour 60 mil</v>
      </c>
      <c r="C23" s="41" t="str">
        <f>'Structure CAS'!C49</f>
        <v>SUS 7</v>
      </c>
      <c r="D23" s="41" t="str">
        <f>'Structure CAS'!D49</f>
        <v>Module de salle d’eau</v>
      </c>
      <c r="E23" s="193">
        <f>'Structure CAS'!O49</f>
        <v>0</v>
      </c>
      <c r="F23" s="546">
        <f>'Structure CAS'!P49</f>
        <v>19.84</v>
      </c>
      <c r="G23" s="546" t="str">
        <f>'Structure CAS'!Q49</f>
        <v>-</v>
      </c>
      <c r="H23" s="523">
        <f>'Structure CAS'!R49</f>
        <v>0</v>
      </c>
      <c r="I23" s="179" t="s">
        <v>27</v>
      </c>
      <c r="J23" s="41" t="s">
        <v>26</v>
      </c>
      <c r="K23" s="41">
        <f>'Structure CAS'!S49</f>
        <v>0</v>
      </c>
    </row>
    <row r="24" spans="1:11" s="61" customFormat="1" ht="15" customHeight="1" x14ac:dyDescent="0.25">
      <c r="A24" s="179" t="str">
        <f>'Structure CAS'!A50</f>
        <v>A.3.3</v>
      </c>
      <c r="B24" s="41" t="str">
        <f>'Structure CAS'!B50</f>
        <v xml:space="preserve">1 module de salle d’eau urinoirs pour 60 mil avec WC pour 24 mil         </v>
      </c>
      <c r="C24" s="41" t="str">
        <f>'Structure CAS'!C50</f>
        <v>SUS 7</v>
      </c>
      <c r="D24" s="41" t="str">
        <f>'Structure CAS'!D50</f>
        <v>Module de salle d’eau</v>
      </c>
      <c r="E24" s="193">
        <f>'Structure CAS'!O50</f>
        <v>0</v>
      </c>
      <c r="F24" s="546">
        <f>'Structure CAS'!P50</f>
        <v>19.84</v>
      </c>
      <c r="G24" s="546" t="str">
        <f>'Structure CAS'!Q50</f>
        <v>-</v>
      </c>
      <c r="H24" s="523">
        <f>'Structure CAS'!R50</f>
        <v>0</v>
      </c>
      <c r="I24" s="179" t="s">
        <v>27</v>
      </c>
      <c r="J24" s="41" t="s">
        <v>26</v>
      </c>
      <c r="K24" s="41">
        <f>'Structure CAS'!S50</f>
        <v>0</v>
      </c>
    </row>
    <row r="25" spans="1:11" s="61" customFormat="1" ht="15" customHeight="1" x14ac:dyDescent="0.25">
      <c r="A25" s="179" t="str">
        <f>'Structure CAS'!A51</f>
        <v>A.3.4</v>
      </c>
      <c r="B25" s="41" t="str">
        <f>'Structure CAS'!B51</f>
        <v>1 module de salle d’eau lavabo / coin lavabo pour 60 mil</v>
      </c>
      <c r="C25" s="41" t="str">
        <f>'Structure CAS'!C51</f>
        <v>SUS 7</v>
      </c>
      <c r="D25" s="41" t="str">
        <f>'Structure CAS'!D51</f>
        <v>Module de salle d’eau</v>
      </c>
      <c r="E25" s="193">
        <f>'Structure CAS'!O51</f>
        <v>0</v>
      </c>
      <c r="F25" s="546">
        <f>'Structure CAS'!P51</f>
        <v>19.84</v>
      </c>
      <c r="G25" s="546" t="str">
        <f>'Structure CAS'!Q51</f>
        <v>-</v>
      </c>
      <c r="H25" s="523">
        <f>'Structure CAS'!R51</f>
        <v>0</v>
      </c>
      <c r="I25" s="179" t="s">
        <v>27</v>
      </c>
      <c r="J25" s="41" t="s">
        <v>26</v>
      </c>
      <c r="K25" s="41">
        <f>'Structure CAS'!S51</f>
        <v>0</v>
      </c>
    </row>
    <row r="26" spans="1:11" s="61" customFormat="1" ht="15" customHeight="1" x14ac:dyDescent="0.25">
      <c r="A26" s="179" t="str">
        <f>'Structure CAS'!A52</f>
        <v>A.3.5</v>
      </c>
      <c r="B26" s="41" t="str">
        <f>'Structure CAS'!B52</f>
        <v>1 module de salle d’eau handicapés pour 1 mil avec douche, WC, lavabo</v>
      </c>
      <c r="C26" s="41" t="str">
        <f>'Structure CAS'!C52</f>
        <v>SUS 7</v>
      </c>
      <c r="D26" s="41" t="str">
        <f>'Structure CAS'!D52</f>
        <v>Module de salle d’eau</v>
      </c>
      <c r="E26" s="193">
        <f>'Structure CAS'!O52</f>
        <v>0</v>
      </c>
      <c r="F26" s="546">
        <f>'Structure CAS'!P52</f>
        <v>4</v>
      </c>
      <c r="G26" s="546" t="str">
        <f>'Structure CAS'!Q52</f>
        <v>-</v>
      </c>
      <c r="H26" s="523">
        <f>'Structure CAS'!R52</f>
        <v>0</v>
      </c>
      <c r="I26" s="179" t="s">
        <v>27</v>
      </c>
      <c r="J26" s="41" t="s">
        <v>26</v>
      </c>
      <c r="K26" s="41">
        <f>'Structure CAS'!S52</f>
        <v>0</v>
      </c>
    </row>
    <row r="27" spans="1:11" s="61" customFormat="1" ht="15" customHeight="1" x14ac:dyDescent="0.25">
      <c r="A27" s="179" t="str">
        <f>'Structure CAS'!A56</f>
        <v>B.1.1.1</v>
      </c>
      <c r="B27" s="41" t="str">
        <f>'Structure CAS'!B56</f>
        <v>Bureau 2 pers. (2 PTB)</v>
      </c>
      <c r="C27" s="41" t="str">
        <f>'Structure CAS'!C56</f>
        <v>SUP 2</v>
      </c>
      <c r="D27" s="41" t="str">
        <f>'Structure CAS'!D56</f>
        <v>m2/mil</v>
      </c>
      <c r="E27" s="193">
        <f>'Structure CAS'!O56</f>
        <v>0</v>
      </c>
      <c r="F27" s="546">
        <f>'Structure CAS'!P56</f>
        <v>10.5</v>
      </c>
      <c r="G27" s="546">
        <f>'Structure CAS'!Q56</f>
        <v>0</v>
      </c>
      <c r="H27" s="523">
        <f>'Structure CAS'!R56</f>
        <v>0</v>
      </c>
      <c r="I27" s="179" t="s">
        <v>28</v>
      </c>
      <c r="J27" s="41" t="s">
        <v>26</v>
      </c>
      <c r="K27" s="41">
        <f>'Structure CAS'!S56</f>
        <v>0</v>
      </c>
    </row>
    <row r="28" spans="1:11" s="61" customFormat="1" ht="15" customHeight="1" x14ac:dyDescent="0.25">
      <c r="A28" s="179" t="str">
        <f>'Structure CAS'!A57</f>
        <v>B.1.1.2</v>
      </c>
      <c r="B28" s="41" t="str">
        <f>'Structure CAS'!B57</f>
        <v>Bureau 1 pers. (1 PTB) r cdt / cdt pl armes</v>
      </c>
      <c r="C28" s="41" t="str">
        <f>'Structure CAS'!C57</f>
        <v>SUP 2</v>
      </c>
      <c r="D28" s="41" t="str">
        <f>'Structure CAS'!D57</f>
        <v>Local</v>
      </c>
      <c r="E28" s="193">
        <f>'Structure CAS'!O57</f>
        <v>0</v>
      </c>
      <c r="F28" s="546">
        <f>'Structure CAS'!P57</f>
        <v>21</v>
      </c>
      <c r="G28" s="546" t="str">
        <f>'Structure CAS'!Q57</f>
        <v>-</v>
      </c>
      <c r="H28" s="523">
        <f>'Structure CAS'!R57</f>
        <v>0</v>
      </c>
      <c r="I28" s="179" t="s">
        <v>28</v>
      </c>
      <c r="J28" s="41" t="s">
        <v>26</v>
      </c>
      <c r="K28" s="41">
        <f>'Structure CAS'!S57</f>
        <v>0</v>
      </c>
    </row>
    <row r="29" spans="1:11" s="61" customFormat="1" ht="15" customHeight="1" x14ac:dyDescent="0.25">
      <c r="A29" s="179" t="str">
        <f>'Structure CAS'!A58</f>
        <v>B.1.1.3</v>
      </c>
      <c r="B29" s="41" t="str">
        <f>'Structure CAS'!B58</f>
        <v>Bureau multipostes 3 pers. (3 PTB)</v>
      </c>
      <c r="C29" s="41" t="str">
        <f>'Structure CAS'!C58</f>
        <v>SUP 2</v>
      </c>
      <c r="D29" s="41" t="str">
        <f>'Structure CAS'!D58</f>
        <v>m2/mil</v>
      </c>
      <c r="E29" s="193">
        <f>'Structure CAS'!O58</f>
        <v>0</v>
      </c>
      <c r="F29" s="546">
        <f>'Structure CAS'!P58</f>
        <v>7</v>
      </c>
      <c r="G29" s="546">
        <f>'Structure CAS'!Q58</f>
        <v>0</v>
      </c>
      <c r="H29" s="523">
        <f>'Structure CAS'!R58</f>
        <v>0</v>
      </c>
      <c r="I29" s="179" t="s">
        <v>28</v>
      </c>
      <c r="J29" s="41" t="s">
        <v>26</v>
      </c>
      <c r="K29" s="41">
        <f>'Structure CAS'!S58</f>
        <v>0</v>
      </c>
    </row>
    <row r="30" spans="1:11" s="61" customFormat="1" ht="15" customHeight="1" x14ac:dyDescent="0.25">
      <c r="A30" s="179" t="str">
        <f>'Structure CAS'!A59</f>
        <v>B.1.1.4</v>
      </c>
      <c r="B30" s="41" t="str">
        <f>'Structure CAS'!B59</f>
        <v>Salle de rapports</v>
      </c>
      <c r="C30" s="41" t="str">
        <f>'Structure CAS'!C59</f>
        <v>SUP 2</v>
      </c>
      <c r="D30" s="41" t="str">
        <f>'Structure CAS'!D59</f>
        <v>Local</v>
      </c>
      <c r="E30" s="193">
        <f>'Structure CAS'!O59</f>
        <v>0</v>
      </c>
      <c r="F30" s="546">
        <f>'Structure CAS'!P59</f>
        <v>21</v>
      </c>
      <c r="G30" s="546" t="str">
        <f>'Structure CAS'!Q59</f>
        <v>-</v>
      </c>
      <c r="H30" s="523">
        <f>'Structure CAS'!R59</f>
        <v>0</v>
      </c>
      <c r="I30" s="179" t="s">
        <v>28</v>
      </c>
      <c r="J30" s="41" t="s">
        <v>26</v>
      </c>
      <c r="K30" s="41">
        <f>'Structure CAS'!S59</f>
        <v>0</v>
      </c>
    </row>
    <row r="31" spans="1:11" s="61" customFormat="1" ht="15" customHeight="1" x14ac:dyDescent="0.25">
      <c r="A31" s="179" t="str">
        <f>'Structure CAS'!A60</f>
        <v>B.1.1.5</v>
      </c>
      <c r="B31" s="41" t="str">
        <f>'Structure CAS'!B60</f>
        <v>Chancellerie (secrétariat scolaire)</v>
      </c>
      <c r="C31" s="41" t="str">
        <f>'Structure CAS'!C60</f>
        <v>SUP 2</v>
      </c>
      <c r="D31" s="41" t="str">
        <f>'Structure CAS'!D60</f>
        <v>m2/mil</v>
      </c>
      <c r="E31" s="193">
        <f>'Structure CAS'!O60</f>
        <v>0</v>
      </c>
      <c r="F31" s="546">
        <f>'Structure CAS'!P60</f>
        <v>5.25</v>
      </c>
      <c r="G31" s="546">
        <f>'Structure CAS'!Q60</f>
        <v>0</v>
      </c>
      <c r="H31" s="523">
        <f>'Structure CAS'!R60</f>
        <v>0</v>
      </c>
      <c r="I31" s="179" t="s">
        <v>28</v>
      </c>
      <c r="J31" s="41" t="s">
        <v>26</v>
      </c>
      <c r="K31" s="41">
        <f>'Structure CAS'!S60</f>
        <v>0</v>
      </c>
    </row>
    <row r="32" spans="1:11" s="61" customFormat="1" ht="15" customHeight="1" x14ac:dyDescent="0.25">
      <c r="A32" s="179" t="str">
        <f>'Structure CAS'!A61</f>
        <v>B.1.1.6</v>
      </c>
      <c r="B32" s="41" t="str">
        <f>'Structure CAS'!B61</f>
        <v>Archives / Matériel de bureau et appareils</v>
      </c>
      <c r="C32" s="41" t="str">
        <f>'Structure CAS'!C61</f>
        <v>SUP 4</v>
      </c>
      <c r="D32" s="41" t="str">
        <f>'Structure CAS'!D61</f>
        <v>Local</v>
      </c>
      <c r="E32" s="193">
        <f>'Structure CAS'!O61</f>
        <v>0</v>
      </c>
      <c r="F32" s="546">
        <f>'Structure CAS'!P61</f>
        <v>21</v>
      </c>
      <c r="G32" s="546" t="str">
        <f>'Structure CAS'!Q61</f>
        <v>-</v>
      </c>
      <c r="H32" s="523">
        <f>'Structure CAS'!R61</f>
        <v>0</v>
      </c>
      <c r="I32" s="179" t="s">
        <v>28</v>
      </c>
      <c r="J32" s="41" t="s">
        <v>26</v>
      </c>
      <c r="K32" s="41">
        <f>'Structure CAS'!S61</f>
        <v>0</v>
      </c>
    </row>
    <row r="33" spans="1:11" s="61" customFormat="1" ht="15" customHeight="1" x14ac:dyDescent="0.25">
      <c r="A33" s="179" t="str">
        <f>'Structure CAS'!A64</f>
        <v>B.1.2.1</v>
      </c>
      <c r="B33" s="179" t="str">
        <f>'Structure CAS'!B64</f>
        <v>Bureau 1 pers. (1 PTB) cdt cp</v>
      </c>
      <c r="C33" s="179" t="str">
        <f>'Structure CAS'!C64</f>
        <v>SUP 2</v>
      </c>
      <c r="D33" s="179" t="str">
        <f>'Structure CAS'!D64</f>
        <v>Local</v>
      </c>
      <c r="E33" s="193">
        <f>'Structure CAS'!O64</f>
        <v>0</v>
      </c>
      <c r="F33" s="546">
        <f>'Structure CAS'!P64</f>
        <v>21</v>
      </c>
      <c r="G33" s="546">
        <f>'Structure CAS'!Q64</f>
        <v>1</v>
      </c>
      <c r="H33" s="523">
        <f>'Structure CAS'!R64</f>
        <v>0</v>
      </c>
      <c r="I33" s="179" t="s">
        <v>29</v>
      </c>
      <c r="J33" s="41" t="s">
        <v>26</v>
      </c>
      <c r="K33" s="179">
        <f>'Structure CAS'!S64</f>
        <v>0</v>
      </c>
    </row>
    <row r="34" spans="1:11" s="61" customFormat="1" ht="15" customHeight="1" x14ac:dyDescent="0.25">
      <c r="A34" s="179" t="str">
        <f>'Structure CAS'!A65</f>
        <v>B.1.2.2</v>
      </c>
      <c r="B34" s="179" t="str">
        <f>'Structure CAS'!B65</f>
        <v>Bureau multipostes 4 pers. (4 PTB) chancellerie cp</v>
      </c>
      <c r="C34" s="179" t="str">
        <f>'Structure CAS'!C65</f>
        <v>SUP 2</v>
      </c>
      <c r="D34" s="179" t="str">
        <f>'Structure CAS'!D65</f>
        <v>m2/mil</v>
      </c>
      <c r="E34" s="193">
        <f>'Structure CAS'!O65</f>
        <v>0</v>
      </c>
      <c r="F34" s="546">
        <f>'Structure CAS'!P65</f>
        <v>5.25</v>
      </c>
      <c r="G34" s="546">
        <f>'Structure CAS'!Q65</f>
        <v>0</v>
      </c>
      <c r="H34" s="523">
        <f>'Structure CAS'!R65</f>
        <v>0</v>
      </c>
      <c r="I34" s="179" t="s">
        <v>29</v>
      </c>
      <c r="J34" s="41" t="s">
        <v>26</v>
      </c>
      <c r="K34" s="179">
        <f>'Structure CAS'!S65</f>
        <v>0</v>
      </c>
    </row>
    <row r="35" spans="1:11" s="61" customFormat="1" ht="15" customHeight="1" x14ac:dyDescent="0.25">
      <c r="A35" s="179" t="str">
        <f>'Structure CAS'!A66</f>
        <v>B.1.2.3</v>
      </c>
      <c r="B35" s="179" t="str">
        <f>'Structure CAS'!B66</f>
        <v>Bureau 2 pers. (2 PTB) sgtm / four</v>
      </c>
      <c r="C35" s="179" t="str">
        <f>'Structure CAS'!C66</f>
        <v>SUP 2</v>
      </c>
      <c r="D35" s="179" t="str">
        <f>'Structure CAS'!D66</f>
        <v>m2/mil</v>
      </c>
      <c r="E35" s="193">
        <f>'Structure CAS'!O66</f>
        <v>0</v>
      </c>
      <c r="F35" s="546">
        <f>'Structure CAS'!P66</f>
        <v>10.5</v>
      </c>
      <c r="G35" s="546">
        <f>'Structure CAS'!Q66</f>
        <v>0</v>
      </c>
      <c r="H35" s="523">
        <f>'Structure CAS'!R66</f>
        <v>0</v>
      </c>
      <c r="I35" s="179" t="s">
        <v>29</v>
      </c>
      <c r="J35" s="41" t="s">
        <v>26</v>
      </c>
      <c r="K35" s="179">
        <f>'Structure CAS'!S66</f>
        <v>0</v>
      </c>
    </row>
    <row r="36" spans="1:11" s="61" customFormat="1" ht="15" customHeight="1" x14ac:dyDescent="0.25">
      <c r="A36" s="179" t="str">
        <f>'Structure CAS'!A67</f>
        <v>B.1.2.4</v>
      </c>
      <c r="B36" s="179" t="str">
        <f>'Structure CAS'!B67</f>
        <v>Salle de rapports</v>
      </c>
      <c r="C36" s="179" t="str">
        <f>'Structure CAS'!C67</f>
        <v>SUP 2</v>
      </c>
      <c r="D36" s="179" t="str">
        <f>'Structure CAS'!D67</f>
        <v>Local</v>
      </c>
      <c r="E36" s="193">
        <f>'Structure CAS'!O67</f>
        <v>0</v>
      </c>
      <c r="F36" s="546">
        <f>'Structure CAS'!P67</f>
        <v>21</v>
      </c>
      <c r="G36" s="546">
        <f>'Structure CAS'!Q67</f>
        <v>0</v>
      </c>
      <c r="H36" s="523">
        <f>'Structure CAS'!R67</f>
        <v>0</v>
      </c>
      <c r="I36" s="179" t="s">
        <v>29</v>
      </c>
      <c r="J36" s="41" t="s">
        <v>26</v>
      </c>
      <c r="K36" s="179">
        <f>'Structure CAS'!S67</f>
        <v>0</v>
      </c>
    </row>
    <row r="37" spans="1:11" s="61" customFormat="1" ht="15" customHeight="1" x14ac:dyDescent="0.25">
      <c r="A37" s="179" t="str">
        <f>'Structure CAS'!A68</f>
        <v>B.1.2.5</v>
      </c>
      <c r="B37" s="179" t="str">
        <f>'Structure CAS'!B68</f>
        <v>Salle de rapports complémentaire (12 places)</v>
      </c>
      <c r="C37" s="179" t="str">
        <f>'Structure CAS'!C68</f>
        <v>SUP 2</v>
      </c>
      <c r="D37" s="179" t="str">
        <f>'Structure CAS'!D68</f>
        <v>Local</v>
      </c>
      <c r="E37" s="193">
        <f>'Structure CAS'!O68</f>
        <v>0</v>
      </c>
      <c r="F37" s="546">
        <f>'Structure CAS'!P68</f>
        <v>21</v>
      </c>
      <c r="G37" s="546">
        <f>'Structure CAS'!Q68</f>
        <v>21</v>
      </c>
      <c r="H37" s="523">
        <f>'Structure CAS'!R68</f>
        <v>0</v>
      </c>
      <c r="I37" s="179" t="s">
        <v>29</v>
      </c>
      <c r="J37" s="41" t="s">
        <v>26</v>
      </c>
      <c r="K37" s="179">
        <f>'Structure CAS'!S68</f>
        <v>0</v>
      </c>
    </row>
    <row r="38" spans="1:11" s="61" customFormat="1" ht="15" customHeight="1" x14ac:dyDescent="0.25">
      <c r="A38" s="179" t="str">
        <f>'Structure CAS'!A69</f>
        <v>B.1.2.6</v>
      </c>
      <c r="B38" s="179" t="str">
        <f>'Structure CAS'!B69</f>
        <v>Archives / Matériel de bureau et appareils</v>
      </c>
      <c r="C38" s="179" t="str">
        <f>'Structure CAS'!C69</f>
        <v>SUP 4</v>
      </c>
      <c r="D38" s="179" t="str">
        <f>'Structure CAS'!D69</f>
        <v>Local</v>
      </c>
      <c r="E38" s="193">
        <f>'Structure CAS'!O69</f>
        <v>0</v>
      </c>
      <c r="F38" s="546">
        <f>'Structure CAS'!P69</f>
        <v>21</v>
      </c>
      <c r="G38" s="546">
        <f>'Structure CAS'!Q69</f>
        <v>0</v>
      </c>
      <c r="H38" s="523">
        <f>'Structure CAS'!R69</f>
        <v>0</v>
      </c>
      <c r="I38" s="179" t="s">
        <v>29</v>
      </c>
      <c r="J38" s="41" t="s">
        <v>26</v>
      </c>
      <c r="K38" s="179">
        <f>'Structure CAS'!S69</f>
        <v>0</v>
      </c>
    </row>
    <row r="39" spans="1:11" s="61" customFormat="1" ht="15" customHeight="1" x14ac:dyDescent="0.25">
      <c r="A39" s="179" t="str">
        <f>'Structure CAS'!A70</f>
        <v>B.1.2.7</v>
      </c>
      <c r="B39" s="179" t="str">
        <f>'Structure CAS'!B70</f>
        <v>Salle de préparation du travail sof (24 places)</v>
      </c>
      <c r="C39" s="179" t="str">
        <f>'Structure CAS'!C70</f>
        <v>SUP 2</v>
      </c>
      <c r="D39" s="179" t="str">
        <f>'Structure CAS'!D70</f>
        <v>Local</v>
      </c>
      <c r="E39" s="193">
        <f>'Structure CAS'!O70</f>
        <v>0</v>
      </c>
      <c r="F39" s="546">
        <f>'Structure CAS'!P70</f>
        <v>28</v>
      </c>
      <c r="G39" s="546" t="str">
        <f>'Structure CAS'!Q70</f>
        <v>-</v>
      </c>
      <c r="H39" s="523">
        <f>'Structure CAS'!R70</f>
        <v>0</v>
      </c>
      <c r="I39" s="179" t="s">
        <v>29</v>
      </c>
      <c r="J39" s="41" t="s">
        <v>26</v>
      </c>
      <c r="K39" s="179">
        <f>'Structure CAS'!S70</f>
        <v>0</v>
      </c>
    </row>
    <row r="40" spans="1:11" s="61" customFormat="1" ht="15" customHeight="1" x14ac:dyDescent="0.25">
      <c r="A40" s="179" t="str">
        <f>'Structure CAS'!A73</f>
        <v>B.1.3.1</v>
      </c>
      <c r="B40" s="179" t="str">
        <f>'Structure CAS'!B73</f>
        <v>Bureau 2 pers. (2 PTB)</v>
      </c>
      <c r="C40" s="179" t="str">
        <f>'Structure CAS'!C73</f>
        <v>SUP 2</v>
      </c>
      <c r="D40" s="179" t="str">
        <f>'Structure CAS'!D73</f>
        <v>m2/mil</v>
      </c>
      <c r="E40" s="193">
        <f>'Structure CAS'!O73</f>
        <v>0</v>
      </c>
      <c r="F40" s="546">
        <f>'Structure CAS'!P73</f>
        <v>10.5</v>
      </c>
      <c r="G40" s="546">
        <f>'Structure CAS'!Q73</f>
        <v>0</v>
      </c>
      <c r="H40" s="523">
        <f>'Structure CAS'!R73</f>
        <v>0</v>
      </c>
      <c r="I40" s="179" t="s">
        <v>30</v>
      </c>
      <c r="J40" s="41" t="s">
        <v>26</v>
      </c>
      <c r="K40" s="179">
        <f>'Structure CAS'!S73</f>
        <v>0</v>
      </c>
    </row>
    <row r="41" spans="1:11" s="61" customFormat="1" ht="15" customHeight="1" x14ac:dyDescent="0.25">
      <c r="A41" s="179" t="str">
        <f>'Structure CAS'!A74</f>
        <v>B.1.3.2</v>
      </c>
      <c r="B41" s="179" t="str">
        <f>'Structure CAS'!B74</f>
        <v xml:space="preserve">Bureau 1 pers. (1 PTB) </v>
      </c>
      <c r="C41" s="179" t="str">
        <f>'Structure CAS'!C74</f>
        <v>SUP 2</v>
      </c>
      <c r="D41" s="179" t="str">
        <f>'Structure CAS'!D74</f>
        <v>Local</v>
      </c>
      <c r="E41" s="193">
        <f>'Structure CAS'!O74</f>
        <v>0</v>
      </c>
      <c r="F41" s="546">
        <f>'Structure CAS'!P74</f>
        <v>21</v>
      </c>
      <c r="G41" s="546" t="str">
        <f>'Structure CAS'!Q74</f>
        <v>-</v>
      </c>
      <c r="H41" s="523">
        <f>'Structure CAS'!R74</f>
        <v>0</v>
      </c>
      <c r="I41" s="179" t="s">
        <v>30</v>
      </c>
      <c r="J41" s="41" t="s">
        <v>26</v>
      </c>
      <c r="K41" s="179">
        <f>'Structure CAS'!S74</f>
        <v>0</v>
      </c>
    </row>
    <row r="42" spans="1:11" s="61" customFormat="1" ht="15" customHeight="1" x14ac:dyDescent="0.25">
      <c r="A42" s="179" t="str">
        <f>'Structure CAS'!A75</f>
        <v>B.1.3.3</v>
      </c>
      <c r="B42" s="179" t="str">
        <f>'Structure CAS'!B75</f>
        <v>Bureau multipostes 3 pers. (3 PTB)</v>
      </c>
      <c r="C42" s="179" t="str">
        <f>'Structure CAS'!C75</f>
        <v>SUP 2</v>
      </c>
      <c r="D42" s="179" t="str">
        <f>'Structure CAS'!D75</f>
        <v>Local</v>
      </c>
      <c r="E42" s="193">
        <f>'Structure CAS'!O75</f>
        <v>0</v>
      </c>
      <c r="F42" s="546">
        <f>'Structure CAS'!P75</f>
        <v>21</v>
      </c>
      <c r="G42" s="546" t="str">
        <f>'Structure CAS'!Q75</f>
        <v>-</v>
      </c>
      <c r="H42" s="523">
        <f>'Structure CAS'!R75</f>
        <v>0</v>
      </c>
      <c r="I42" s="179" t="s">
        <v>30</v>
      </c>
      <c r="J42" s="41" t="s">
        <v>26</v>
      </c>
      <c r="K42" s="179">
        <f>'Structure CAS'!S75</f>
        <v>0</v>
      </c>
    </row>
    <row r="43" spans="1:11" s="61" customFormat="1" ht="15" customHeight="1" x14ac:dyDescent="0.25">
      <c r="A43" s="179" t="str">
        <f>'Structure CAS'!A76</f>
        <v>B.1.3.4</v>
      </c>
      <c r="B43" s="179" t="str">
        <f>'Structure CAS'!B76</f>
        <v>Salle de rapports</v>
      </c>
      <c r="C43" s="179" t="str">
        <f>'Structure CAS'!C76</f>
        <v>SUP 2</v>
      </c>
      <c r="D43" s="179" t="str">
        <f>'Structure CAS'!D76</f>
        <v>Local</v>
      </c>
      <c r="E43" s="193">
        <f>'Structure CAS'!O76</f>
        <v>0</v>
      </c>
      <c r="F43" s="546">
        <f>'Structure CAS'!P76</f>
        <v>21</v>
      </c>
      <c r="G43" s="546" t="str">
        <f>'Structure CAS'!Q76</f>
        <v>-</v>
      </c>
      <c r="H43" s="523">
        <f>'Structure CAS'!R76</f>
        <v>0</v>
      </c>
      <c r="I43" s="179" t="s">
        <v>30</v>
      </c>
      <c r="J43" s="41" t="s">
        <v>26</v>
      </c>
      <c r="K43" s="179">
        <f>'Structure CAS'!S76</f>
        <v>0</v>
      </c>
    </row>
    <row r="44" spans="1:11" s="61" customFormat="1" ht="15" customHeight="1" x14ac:dyDescent="0.25">
      <c r="A44" s="179" t="str">
        <f>'Structure CAS'!A77</f>
        <v>B.1.3.5</v>
      </c>
      <c r="B44" s="179" t="str">
        <f>'Structure CAS'!B77</f>
        <v>Archives / Matériel de bureau et appareils</v>
      </c>
      <c r="C44" s="179" t="str">
        <f>'Structure CAS'!C77</f>
        <v>SUP 4</v>
      </c>
      <c r="D44" s="179" t="str">
        <f>'Structure CAS'!D77</f>
        <v>Local</v>
      </c>
      <c r="E44" s="193">
        <f>'Structure CAS'!O77</f>
        <v>0</v>
      </c>
      <c r="F44" s="546">
        <f>'Structure CAS'!P77</f>
        <v>21</v>
      </c>
      <c r="G44" s="546" t="str">
        <f>'Structure CAS'!Q77</f>
        <v>-</v>
      </c>
      <c r="H44" s="523">
        <f>'Structure CAS'!R77</f>
        <v>0</v>
      </c>
      <c r="I44" s="179" t="s">
        <v>30</v>
      </c>
      <c r="J44" s="41" t="s">
        <v>26</v>
      </c>
      <c r="K44" s="179">
        <f>'Structure CAS'!S77</f>
        <v>0</v>
      </c>
    </row>
    <row r="45" spans="1:11" s="61" customFormat="1" ht="15" customHeight="1" x14ac:dyDescent="0.25">
      <c r="A45" s="179" t="str">
        <f>'Structure CAS'!A80</f>
        <v>D.1.1</v>
      </c>
      <c r="B45" s="179" t="str">
        <f>'Structure CAS'!B80</f>
        <v xml:space="preserve">Locaux de stockage matériel (mag sgtm) </v>
      </c>
      <c r="C45" s="179" t="str">
        <f>'Structure CAS'!C80</f>
        <v>SUP 4</v>
      </c>
      <c r="D45" s="179" t="str">
        <f>'Structure CAS'!D80</f>
        <v>Local</v>
      </c>
      <c r="E45" s="193">
        <f>'Structure CAS'!O80</f>
        <v>0</v>
      </c>
      <c r="F45" s="546" t="str">
        <f>'Structure CAS'!P80</f>
        <v>-</v>
      </c>
      <c r="G45" s="546">
        <f>'Structure CAS'!Q80</f>
        <v>80</v>
      </c>
      <c r="H45" s="523">
        <f>'Structure CAS'!R80</f>
        <v>0</v>
      </c>
      <c r="I45" s="179" t="s">
        <v>31</v>
      </c>
      <c r="J45" s="41" t="s">
        <v>26</v>
      </c>
      <c r="K45" s="179">
        <f>'Structure CAS'!S80</f>
        <v>0</v>
      </c>
    </row>
    <row r="46" spans="1:11" s="61" customFormat="1" ht="15" customHeight="1" x14ac:dyDescent="0.25">
      <c r="A46" s="179" t="str">
        <f>'Structure CAS'!A81</f>
        <v>D.1.2</v>
      </c>
      <c r="B46" s="179" t="str">
        <f>'Structure CAS'!B81</f>
        <v>Locaux de stockage munitions</v>
      </c>
      <c r="C46" s="179" t="str">
        <f>'Structure CAS'!C81</f>
        <v>SUP 4</v>
      </c>
      <c r="D46" s="179" t="str">
        <f>'Structure CAS'!D81</f>
        <v>m2/mil</v>
      </c>
      <c r="E46" s="193">
        <f>'Structure CAS'!O81</f>
        <v>0</v>
      </c>
      <c r="F46" s="546">
        <f>'Structure CAS'!P81</f>
        <v>7.4999999999999997E-2</v>
      </c>
      <c r="G46" s="546" t="str">
        <f>'Structure CAS'!Q81</f>
        <v>-</v>
      </c>
      <c r="H46" s="523">
        <f>'Structure CAS'!R81</f>
        <v>0</v>
      </c>
      <c r="I46" s="179" t="s">
        <v>31</v>
      </c>
      <c r="J46" s="41" t="s">
        <v>26</v>
      </c>
      <c r="K46" s="179">
        <f>'Structure CAS'!S81</f>
        <v>0</v>
      </c>
    </row>
    <row r="47" spans="1:11" s="61" customFormat="1" ht="15" customHeight="1" x14ac:dyDescent="0.25">
      <c r="A47" s="179" t="str">
        <f>'Structure CAS'!A82</f>
        <v>D.1.3</v>
      </c>
      <c r="B47" s="179" t="str">
        <f>'Structure CAS'!B82</f>
        <v>Local de sécurité pour les armes</v>
      </c>
      <c r="C47" s="179" t="str">
        <f>'Structure CAS'!C82</f>
        <v>SUP 4</v>
      </c>
      <c r="D47" s="179" t="str">
        <f>'Structure CAS'!D82</f>
        <v>m2/mil</v>
      </c>
      <c r="E47" s="193">
        <f>'Structure CAS'!O82</f>
        <v>0</v>
      </c>
      <c r="F47" s="546">
        <f>'Structure CAS'!P82</f>
        <v>0.4</v>
      </c>
      <c r="G47" s="546" t="str">
        <f>'Structure CAS'!Q82</f>
        <v>-</v>
      </c>
      <c r="H47" s="523">
        <f>'Structure CAS'!R82</f>
        <v>0</v>
      </c>
      <c r="I47" s="179" t="s">
        <v>31</v>
      </c>
      <c r="J47" s="41" t="s">
        <v>26</v>
      </c>
      <c r="K47" s="179">
        <f>'Structure CAS'!S82</f>
        <v>0</v>
      </c>
    </row>
    <row r="48" spans="1:11" s="61" customFormat="1" ht="15" customHeight="1" x14ac:dyDescent="0.25">
      <c r="A48" s="179" t="str">
        <f>'Structure CAS'!A83</f>
        <v>D.1.4</v>
      </c>
      <c r="B48" s="179" t="str">
        <f>'Structure CAS'!B83</f>
        <v>Salle de séchage pour vêtements</v>
      </c>
      <c r="C48" s="179" t="str">
        <f>'Structure CAS'!C83</f>
        <v>SUP 4</v>
      </c>
      <c r="D48" s="179" t="str">
        <f>'Structure CAS'!D83</f>
        <v>m2/mil</v>
      </c>
      <c r="E48" s="193">
        <f>'Structure CAS'!O83</f>
        <v>0</v>
      </c>
      <c r="F48" s="546">
        <f>'Structure CAS'!P83</f>
        <v>1.1000000000000001</v>
      </c>
      <c r="G48" s="546" t="str">
        <f>'Structure CAS'!Q83</f>
        <v>-</v>
      </c>
      <c r="H48" s="523">
        <f>'Structure CAS'!R83</f>
        <v>0</v>
      </c>
      <c r="I48" s="179" t="s">
        <v>31</v>
      </c>
      <c r="J48" s="41" t="s">
        <v>26</v>
      </c>
      <c r="K48" s="179">
        <f>'Structure CAS'!S83</f>
        <v>0</v>
      </c>
    </row>
    <row r="49" spans="1:11" s="61" customFormat="1" ht="15" customHeight="1" x14ac:dyDescent="0.25">
      <c r="A49" s="179" t="str">
        <f>'Structure CAS'!A84</f>
        <v>D.1.5</v>
      </c>
      <c r="B49" s="179" t="str">
        <f>'Structure CAS'!B84</f>
        <v>Local de stockage central pour l’exploitant pour linge de lit propre</v>
      </c>
      <c r="C49" s="179" t="str">
        <f>'Structure CAS'!C84</f>
        <v>SUP 4</v>
      </c>
      <c r="D49" s="179" t="str">
        <f>'Structure CAS'!D84</f>
        <v>Local</v>
      </c>
      <c r="E49" s="193">
        <f>'Structure CAS'!O84</f>
        <v>0</v>
      </c>
      <c r="F49" s="546" t="str">
        <f>'Structure CAS'!P84</f>
        <v>-</v>
      </c>
      <c r="G49" s="546">
        <f>'Structure CAS'!Q84</f>
        <v>20</v>
      </c>
      <c r="H49" s="523">
        <f>'Structure CAS'!R84</f>
        <v>0</v>
      </c>
      <c r="I49" s="179" t="s">
        <v>31</v>
      </c>
      <c r="J49" s="41" t="s">
        <v>26</v>
      </c>
      <c r="K49" s="179">
        <f>'Structure CAS'!S84</f>
        <v>0</v>
      </c>
    </row>
    <row r="50" spans="1:11" s="61" customFormat="1" ht="15" customHeight="1" x14ac:dyDescent="0.25">
      <c r="A50" s="179" t="str">
        <f>'Structure CAS'!A85</f>
        <v>D.1.6</v>
      </c>
      <c r="B50" s="179" t="str">
        <f>'Structure CAS'!B85</f>
        <v>Local de stockage central pour l’exploitant pour linge de lit sale</v>
      </c>
      <c r="C50" s="179" t="str">
        <f>'Structure CAS'!C85</f>
        <v>SUP 4</v>
      </c>
      <c r="D50" s="179" t="str">
        <f>'Structure CAS'!D85</f>
        <v>Local</v>
      </c>
      <c r="E50" s="193">
        <f>'Structure CAS'!O85</f>
        <v>0</v>
      </c>
      <c r="F50" s="546" t="str">
        <f>'Structure CAS'!P85</f>
        <v>-</v>
      </c>
      <c r="G50" s="546">
        <f>'Structure CAS'!Q85</f>
        <v>20</v>
      </c>
      <c r="H50" s="523">
        <f>'Structure CAS'!R85</f>
        <v>0</v>
      </c>
      <c r="I50" s="179" t="s">
        <v>31</v>
      </c>
      <c r="J50" s="41" t="s">
        <v>26</v>
      </c>
      <c r="K50" s="179">
        <f>'Structure CAS'!S85</f>
        <v>0</v>
      </c>
    </row>
    <row r="51" spans="1:11" s="61" customFormat="1" ht="15" customHeight="1" x14ac:dyDescent="0.25">
      <c r="A51" s="179" t="str">
        <f>'Structure CAS'!A86</f>
        <v>D.1.7</v>
      </c>
      <c r="B51" s="179" t="str">
        <f>'Structure CAS'!B86</f>
        <v>Local de stockage central pour l’exploitant évacuation des ordures</v>
      </c>
      <c r="C51" s="179" t="str">
        <f>'Structure CAS'!C86</f>
        <v>SUP 4</v>
      </c>
      <c r="D51" s="179" t="str">
        <f>'Structure CAS'!D86</f>
        <v>Local</v>
      </c>
      <c r="E51" s="193">
        <f>'Structure CAS'!O86</f>
        <v>0</v>
      </c>
      <c r="F51" s="546" t="str">
        <f>'Structure CAS'!P86</f>
        <v>-</v>
      </c>
      <c r="G51" s="546">
        <f>'Structure CAS'!Q86</f>
        <v>20</v>
      </c>
      <c r="H51" s="523">
        <f>'Structure CAS'!R86</f>
        <v>0</v>
      </c>
      <c r="I51" s="179" t="s">
        <v>31</v>
      </c>
      <c r="J51" s="41" t="s">
        <v>26</v>
      </c>
      <c r="K51" s="179">
        <f>'Structure CAS'!S86</f>
        <v>0</v>
      </c>
    </row>
    <row r="52" spans="1:11" s="61" customFormat="1" ht="15" customHeight="1" x14ac:dyDescent="0.25">
      <c r="A52" s="179" t="str">
        <f>'Structure CAS'!A87</f>
        <v>D.1.8</v>
      </c>
      <c r="B52" s="179" t="str">
        <f>'Structure CAS'!B87</f>
        <v>Local de stockage exploitant pour matériel d’exploitation</v>
      </c>
      <c r="C52" s="179" t="str">
        <f>'Structure CAS'!C87</f>
        <v>SUP 4</v>
      </c>
      <c r="D52" s="179" t="str">
        <f>'Structure CAS'!D87</f>
        <v>Local</v>
      </c>
      <c r="E52" s="193">
        <f>'Structure CAS'!O87</f>
        <v>0</v>
      </c>
      <c r="F52" s="546" t="str">
        <f>'Structure CAS'!P87</f>
        <v>-</v>
      </c>
      <c r="G52" s="546">
        <f>'Structure CAS'!Q87</f>
        <v>60</v>
      </c>
      <c r="H52" s="523">
        <f>'Structure CAS'!R87</f>
        <v>0</v>
      </c>
      <c r="I52" s="179" t="s">
        <v>31</v>
      </c>
      <c r="J52" s="41" t="s">
        <v>26</v>
      </c>
      <c r="K52" s="179">
        <f>'Structure CAS'!S87</f>
        <v>0</v>
      </c>
    </row>
    <row r="53" spans="1:11" s="61" customFormat="1" ht="15" customHeight="1" x14ac:dyDescent="0.25">
      <c r="A53" s="179" t="str">
        <f>'Structure CAS'!A88</f>
        <v>D.1.9</v>
      </c>
      <c r="B53" s="179" t="str">
        <f>'Structure CAS'!B88</f>
        <v>Local de stockage pour matériel pédagogique</v>
      </c>
      <c r="C53" s="179" t="str">
        <f>'Structure CAS'!C88</f>
        <v>SUP 4</v>
      </c>
      <c r="D53" s="179" t="str">
        <f>'Structure CAS'!D88</f>
        <v>Local</v>
      </c>
      <c r="E53" s="193">
        <f>'Structure CAS'!O88</f>
        <v>0</v>
      </c>
      <c r="F53" s="546" t="str">
        <f>'Structure CAS'!P88</f>
        <v>-</v>
      </c>
      <c r="G53" s="546">
        <f>'Structure CAS'!Q88</f>
        <v>40</v>
      </c>
      <c r="H53" s="523">
        <f>'Structure CAS'!R88</f>
        <v>0</v>
      </c>
      <c r="I53" s="179" t="s">
        <v>31</v>
      </c>
      <c r="J53" s="41" t="s">
        <v>26</v>
      </c>
      <c r="K53" s="179">
        <f>'Structure CAS'!S88</f>
        <v>0</v>
      </c>
    </row>
    <row r="54" spans="1:11" s="61" customFormat="1" ht="15" customHeight="1" x14ac:dyDescent="0.25">
      <c r="A54" s="179" t="str">
        <f>'Structure CAS'!A91</f>
        <v>D.3.1.1</v>
      </c>
      <c r="B54" s="179" t="str">
        <f>'Structure CAS'!B91</f>
        <v>Bureau de poste avec guichet</v>
      </c>
      <c r="C54" s="179" t="str">
        <f>'Structure CAS'!C91</f>
        <v>SUP 4</v>
      </c>
      <c r="D54" s="179" t="str">
        <f>'Structure CAS'!D91</f>
        <v>m2/mil</v>
      </c>
      <c r="E54" s="193">
        <f>'Structure CAS'!O91</f>
        <v>0</v>
      </c>
      <c r="F54" s="546">
        <f>'Structure CAS'!P91</f>
        <v>0.1</v>
      </c>
      <c r="G54" s="546" t="str">
        <f>'Structure CAS'!Q91</f>
        <v>-</v>
      </c>
      <c r="H54" s="523">
        <f>'Structure CAS'!R91</f>
        <v>0</v>
      </c>
      <c r="I54" s="179" t="s">
        <v>32</v>
      </c>
      <c r="J54" s="41" t="s">
        <v>26</v>
      </c>
      <c r="K54" s="179">
        <f>'Structure CAS'!S91</f>
        <v>0</v>
      </c>
    </row>
    <row r="55" spans="1:11" s="61" customFormat="1" ht="15" customHeight="1" x14ac:dyDescent="0.25">
      <c r="A55" s="179" t="str">
        <f>'Structure CAS'!A92</f>
        <v>D.3.1.2</v>
      </c>
      <c r="B55" s="179" t="str">
        <f>'Structure CAS'!B92</f>
        <v>Aire de stationnement extérieure pour vhc postal, couverte par un avant-toit</v>
      </c>
      <c r="C55" s="179" t="str">
        <f>'Structure CAS'!C92</f>
        <v>SAA 10</v>
      </c>
      <c r="D55" s="179" t="str">
        <f>'Structure CAS'!D92</f>
        <v>Surface extérieure</v>
      </c>
      <c r="E55" s="193">
        <f>'Structure CAS'!O92</f>
        <v>0</v>
      </c>
      <c r="F55" s="546" t="str">
        <f>'Structure CAS'!P92</f>
        <v>-</v>
      </c>
      <c r="G55" s="546">
        <f>'Structure CAS'!Q92</f>
        <v>18</v>
      </c>
      <c r="H55" s="523">
        <f>'Structure CAS'!R92</f>
        <v>0</v>
      </c>
      <c r="I55" s="179" t="s">
        <v>32</v>
      </c>
      <c r="J55" s="41" t="s">
        <v>26</v>
      </c>
      <c r="K55" s="179">
        <f>'Structure CAS'!S92</f>
        <v>0</v>
      </c>
    </row>
    <row r="56" spans="1:11" s="61" customFormat="1" ht="15" customHeight="1" x14ac:dyDescent="0.25">
      <c r="A56" s="179" t="str">
        <f>'Structure CAS'!A95</f>
        <v>E.3.1</v>
      </c>
      <c r="B56" s="179" t="str">
        <f>'Structure CAS'!B95</f>
        <v>Salle théorique pour l’instruction technique</v>
      </c>
      <c r="C56" s="179" t="str">
        <f>'Structure CAS'!C95</f>
        <v>SUP 5</v>
      </c>
      <c r="D56" s="179" t="str">
        <f>'Structure CAS'!D95</f>
        <v>Local</v>
      </c>
      <c r="E56" s="193">
        <f>'Structure CAS'!O95</f>
        <v>0</v>
      </c>
      <c r="F56" s="546">
        <f>'Structure CAS'!P95</f>
        <v>11</v>
      </c>
      <c r="G56" s="546" t="str">
        <f>'Structure CAS'!Q95</f>
        <v>-</v>
      </c>
      <c r="H56" s="523">
        <f>'Structure CAS'!R95</f>
        <v>0</v>
      </c>
      <c r="I56" s="179" t="s">
        <v>33</v>
      </c>
      <c r="J56" s="41" t="s">
        <v>26</v>
      </c>
      <c r="K56" s="179">
        <f>'Structure CAS'!S95</f>
        <v>0</v>
      </c>
    </row>
    <row r="57" spans="1:11" s="61" customFormat="1" ht="15" customHeight="1" x14ac:dyDescent="0.25">
      <c r="A57" s="179" t="str">
        <f>'Structure CAS'!A96</f>
        <v>E.3.2</v>
      </c>
      <c r="B57" s="179" t="str">
        <f>'Structure CAS'!B96</f>
        <v>Locaux des simulateurs</v>
      </c>
      <c r="C57" s="179" t="str">
        <f>'Structure CAS'!C96</f>
        <v>SUP 5</v>
      </c>
      <c r="D57" s="179" t="str">
        <f>'Structure CAS'!D96</f>
        <v>Local</v>
      </c>
      <c r="E57" s="193">
        <f>'Structure CAS'!O96</f>
        <v>0</v>
      </c>
      <c r="F57" s="546">
        <f>'Structure CAS'!P96</f>
        <v>22</v>
      </c>
      <c r="G57" s="546" t="str">
        <f>'Structure CAS'!Q96</f>
        <v>-</v>
      </c>
      <c r="H57" s="523">
        <f>'Structure CAS'!R96</f>
        <v>0</v>
      </c>
      <c r="I57" s="179" t="s">
        <v>33</v>
      </c>
      <c r="J57" s="41" t="s">
        <v>26</v>
      </c>
      <c r="K57" s="179">
        <f>'Structure CAS'!S96</f>
        <v>0</v>
      </c>
    </row>
    <row r="58" spans="1:11" s="61" customFormat="1" ht="15" customHeight="1" x14ac:dyDescent="0.25">
      <c r="A58" s="179" t="str">
        <f>'Structure CAS'!A97</f>
        <v>E.3.3</v>
      </c>
      <c r="B58" s="179" t="str">
        <f>'Structure CAS'!B97</f>
        <v xml:space="preserve">Halles d’instruction </v>
      </c>
      <c r="C58" s="179" t="str">
        <f>'Structure CAS'!C97</f>
        <v>SUP 5</v>
      </c>
      <c r="D58" s="179" t="str">
        <f>'Structure CAS'!D97</f>
        <v>Local</v>
      </c>
      <c r="E58" s="193">
        <f>'Structure CAS'!O97</f>
        <v>0</v>
      </c>
      <c r="F58" s="546">
        <f>'Structure CAS'!P97</f>
        <v>33</v>
      </c>
      <c r="G58" s="546" t="str">
        <f>'Structure CAS'!Q97</f>
        <v>-</v>
      </c>
      <c r="H58" s="523">
        <f>'Structure CAS'!R97</f>
        <v>0</v>
      </c>
      <c r="I58" s="179" t="s">
        <v>33</v>
      </c>
      <c r="J58" s="41" t="s">
        <v>26</v>
      </c>
      <c r="K58" s="179">
        <f>'Structure CAS'!S97</f>
        <v>0</v>
      </c>
    </row>
    <row r="59" spans="1:11" s="61" customFormat="1" ht="15" customHeight="1" x14ac:dyDescent="0.25">
      <c r="A59" s="179" t="str">
        <f>'Structure CAS'!A98</f>
        <v>E.3.4</v>
      </c>
      <c r="B59" s="179" t="str">
        <f>'Structure CAS'!B98</f>
        <v>Halles vhc avec fonction d’instruction</v>
      </c>
      <c r="C59" s="179" t="str">
        <f>'Structure CAS'!C98</f>
        <v>SUP 5</v>
      </c>
      <c r="D59" s="179" t="str">
        <f>'Structure CAS'!D98</f>
        <v>Local</v>
      </c>
      <c r="E59" s="193">
        <f>'Structure CAS'!O98</f>
        <v>0</v>
      </c>
      <c r="F59" s="546">
        <f>'Structure CAS'!P98</f>
        <v>44</v>
      </c>
      <c r="G59" s="546" t="str">
        <f>'Structure CAS'!Q98</f>
        <v>-</v>
      </c>
      <c r="H59" s="523">
        <f>'Structure CAS'!R98</f>
        <v>0</v>
      </c>
      <c r="I59" s="179" t="s">
        <v>33</v>
      </c>
      <c r="J59" s="41" t="s">
        <v>26</v>
      </c>
      <c r="K59" s="179">
        <f>'Structure CAS'!S98</f>
        <v>0</v>
      </c>
    </row>
    <row r="60" spans="1:11" s="61" customFormat="1" ht="15" customHeight="1" x14ac:dyDescent="0.25">
      <c r="A60" s="179" t="str">
        <f>'Structure CAS'!A99</f>
        <v>E.3.5</v>
      </c>
      <c r="B60" s="179" t="str">
        <f>'Structure CAS'!B99</f>
        <v>Salle théorique multifonctionnelle cp, subdivisible en salles théoriques section</v>
      </c>
      <c r="C60" s="179" t="str">
        <f>'Structure CAS'!C99</f>
        <v>SUP 5</v>
      </c>
      <c r="D60" s="179" t="str">
        <f>'Structure CAS'!D99</f>
        <v>m2/mil</v>
      </c>
      <c r="E60" s="193">
        <f>'Structure CAS'!O99</f>
        <v>0</v>
      </c>
      <c r="F60" s="546">
        <f>'Structure CAS'!P99</f>
        <v>1.9</v>
      </c>
      <c r="G60" s="546">
        <f>'Structure CAS'!Q99</f>
        <v>1</v>
      </c>
      <c r="H60" s="523">
        <f>'Structure CAS'!R99</f>
        <v>0</v>
      </c>
      <c r="I60" s="179" t="s">
        <v>33</v>
      </c>
      <c r="J60" s="41" t="s">
        <v>26</v>
      </c>
      <c r="K60" s="179">
        <f>'Structure CAS'!S99</f>
        <v>0</v>
      </c>
    </row>
    <row r="61" spans="1:11" s="61" customFormat="1" ht="15" customHeight="1" x14ac:dyDescent="0.25">
      <c r="A61" s="179" t="str">
        <f>'Structure CAS'!A103</f>
        <v>E.5.1.1</v>
      </c>
      <c r="B61" s="179" t="str">
        <f>'Structure CAS'!B103</f>
        <v>Local des agrès</v>
      </c>
      <c r="C61" s="179" t="str">
        <f>'Structure CAS'!C103</f>
        <v>SUP 4</v>
      </c>
      <c r="D61" s="179" t="str">
        <f>'Structure CAS'!D103</f>
        <v>Local</v>
      </c>
      <c r="E61" s="193">
        <f>'Structure CAS'!O103</f>
        <v>1</v>
      </c>
      <c r="F61" s="546">
        <f>'Structure CAS'!P103</f>
        <v>90</v>
      </c>
      <c r="G61" s="546">
        <f>'Structure CAS'!Q103</f>
        <v>0</v>
      </c>
      <c r="H61" s="523">
        <f>'Structure CAS'!R103</f>
        <v>0</v>
      </c>
      <c r="I61" s="179" t="s">
        <v>34</v>
      </c>
      <c r="J61" s="41" t="s">
        <v>26</v>
      </c>
      <c r="K61" s="179">
        <f>'Structure CAS'!S103</f>
        <v>0</v>
      </c>
    </row>
    <row r="62" spans="1:11" s="61" customFormat="1" ht="15" customHeight="1" x14ac:dyDescent="0.25">
      <c r="A62" s="179" t="str">
        <f>'Structure CAS'!A104</f>
        <v>E.5.1.2</v>
      </c>
      <c r="B62" s="179" t="str">
        <f>'Structure CAS'!B104</f>
        <v>Salle de sport (dimensions normalisées)</v>
      </c>
      <c r="C62" s="179" t="str">
        <f>'Structure CAS'!C104</f>
        <v>SUP 5</v>
      </c>
      <c r="D62" s="179" t="str">
        <f>'Structure CAS'!D104</f>
        <v>Local</v>
      </c>
      <c r="E62" s="193">
        <f>'Structure CAS'!O104</f>
        <v>1</v>
      </c>
      <c r="F62" s="546">
        <f>'Structure CAS'!P104</f>
        <v>448</v>
      </c>
      <c r="G62" s="546">
        <f>'Structure CAS'!Q104</f>
        <v>0</v>
      </c>
      <c r="H62" s="523">
        <f>'Structure CAS'!R104</f>
        <v>0</v>
      </c>
      <c r="I62" s="179" t="s">
        <v>34</v>
      </c>
      <c r="J62" s="41" t="s">
        <v>26</v>
      </c>
      <c r="K62" s="179">
        <f>'Structure CAS'!S104</f>
        <v>0</v>
      </c>
    </row>
    <row r="63" spans="1:11" s="61" customFormat="1" ht="15" customHeight="1" x14ac:dyDescent="0.25">
      <c r="A63" s="179" t="str">
        <f>'Structure CAS'!A105</f>
        <v>E.5.1.3</v>
      </c>
      <c r="B63" s="179" t="str">
        <f>'Structure CAS'!B105</f>
        <v>Vestiaires</v>
      </c>
      <c r="C63" s="179" t="str">
        <f>'Structure CAS'!C105</f>
        <v>SUS 7</v>
      </c>
      <c r="D63" s="179" t="str">
        <f>'Structure CAS'!D105</f>
        <v>Local</v>
      </c>
      <c r="E63" s="193">
        <f>'Structure CAS'!O105</f>
        <v>2</v>
      </c>
      <c r="F63" s="546">
        <f>'Structure CAS'!P105</f>
        <v>25</v>
      </c>
      <c r="G63" s="546">
        <f>'Structure CAS'!Q105</f>
        <v>0</v>
      </c>
      <c r="H63" s="523">
        <f>'Structure CAS'!R105</f>
        <v>0</v>
      </c>
      <c r="I63" s="179" t="s">
        <v>34</v>
      </c>
      <c r="J63" s="41" t="s">
        <v>26</v>
      </c>
      <c r="K63" s="179">
        <f>'Structure CAS'!S105</f>
        <v>0</v>
      </c>
    </row>
    <row r="64" spans="1:11" s="61" customFormat="1" ht="15" customHeight="1" x14ac:dyDescent="0.25">
      <c r="A64" s="179" t="str">
        <f>'Structure CAS'!A106</f>
        <v>E.5.1.4</v>
      </c>
      <c r="B64" s="179" t="str">
        <f>'Structure CAS'!B106</f>
        <v>Douches, zone de séchage</v>
      </c>
      <c r="C64" s="179" t="str">
        <f>'Structure CAS'!C106</f>
        <v>SUS 7</v>
      </c>
      <c r="D64" s="179" t="str">
        <f>'Structure CAS'!D106</f>
        <v>Local</v>
      </c>
      <c r="E64" s="193">
        <f>'Structure CAS'!O106</f>
        <v>2</v>
      </c>
      <c r="F64" s="546">
        <f>'Structure CAS'!P106</f>
        <v>20</v>
      </c>
      <c r="G64" s="546">
        <f>'Structure CAS'!Q106</f>
        <v>0</v>
      </c>
      <c r="H64" s="523">
        <f>'Structure CAS'!R106</f>
        <v>0</v>
      </c>
      <c r="I64" s="179" t="s">
        <v>34</v>
      </c>
      <c r="J64" s="41" t="s">
        <v>26</v>
      </c>
      <c r="K64" s="179">
        <f>'Structure CAS'!S106</f>
        <v>0</v>
      </c>
    </row>
    <row r="65" spans="1:11" s="61" customFormat="1" ht="15" customHeight="1" x14ac:dyDescent="0.25">
      <c r="A65" s="179" t="str">
        <f>'Structure CAS'!A107</f>
        <v>E.5.1.5</v>
      </c>
      <c r="B65" s="179" t="str">
        <f>'Structure CAS'!B107</f>
        <v>Toilettes</v>
      </c>
      <c r="C65" s="179" t="str">
        <f>'Structure CAS'!C107</f>
        <v>SUS 7</v>
      </c>
      <c r="D65" s="179" t="str">
        <f>'Structure CAS'!D107</f>
        <v>Local</v>
      </c>
      <c r="E65" s="193">
        <f>'Structure CAS'!O107</f>
        <v>2</v>
      </c>
      <c r="F65" s="546">
        <f>'Structure CAS'!P107</f>
        <v>9</v>
      </c>
      <c r="G65" s="546">
        <f>'Structure CAS'!Q107</f>
        <v>0</v>
      </c>
      <c r="H65" s="523">
        <f>'Structure CAS'!R107</f>
        <v>0</v>
      </c>
      <c r="I65" s="179" t="s">
        <v>34</v>
      </c>
      <c r="J65" s="41" t="s">
        <v>26</v>
      </c>
      <c r="K65" s="179">
        <f>'Structure CAS'!S107</f>
        <v>0</v>
      </c>
    </row>
    <row r="66" spans="1:11" s="61" customFormat="1" ht="15" customHeight="1" x14ac:dyDescent="0.25">
      <c r="A66" s="179" t="str">
        <f>'Structure CAS'!A108</f>
        <v>E.5.1.6</v>
      </c>
      <c r="B66" s="179" t="str">
        <f>'Structure CAS'!B108</f>
        <v>Local pour appareils de nettoyage</v>
      </c>
      <c r="C66" s="179" t="str">
        <f>'Structure CAS'!C108</f>
        <v>SUS 7</v>
      </c>
      <c r="D66" s="179" t="str">
        <f>'Structure CAS'!D108</f>
        <v>Local</v>
      </c>
      <c r="E66" s="193">
        <f>'Structure CAS'!O108</f>
        <v>1</v>
      </c>
      <c r="F66" s="546">
        <f>'Structure CAS'!P108</f>
        <v>10</v>
      </c>
      <c r="G66" s="546">
        <f>'Structure CAS'!Q108</f>
        <v>0</v>
      </c>
      <c r="H66" s="523">
        <f>'Structure CAS'!R108</f>
        <v>0</v>
      </c>
      <c r="I66" s="179" t="s">
        <v>34</v>
      </c>
      <c r="J66" s="41" t="s">
        <v>26</v>
      </c>
      <c r="K66" s="179">
        <f>'Structure CAS'!S108</f>
        <v>0</v>
      </c>
    </row>
    <row r="67" spans="1:11" s="61" customFormat="1" ht="15" customHeight="1" x14ac:dyDescent="0.25">
      <c r="A67" s="179" t="str">
        <f>'Structure CAS'!A111</f>
        <v>E.5.2.1</v>
      </c>
      <c r="B67" s="179" t="str">
        <f>'Structure CAS'!B111</f>
        <v>Local des agrès</v>
      </c>
      <c r="C67" s="179" t="str">
        <f>'Structure CAS'!C111</f>
        <v>SUP 4</v>
      </c>
      <c r="D67" s="179" t="str">
        <f>'Structure CAS'!D111</f>
        <v>Local</v>
      </c>
      <c r="E67" s="193">
        <f>'Structure CAS'!O111</f>
        <v>2</v>
      </c>
      <c r="F67" s="546">
        <f>'Structure CAS'!P111</f>
        <v>90</v>
      </c>
      <c r="G67" s="546">
        <f>'Structure CAS'!Q111</f>
        <v>0</v>
      </c>
      <c r="H67" s="523">
        <f>'Structure CAS'!R111</f>
        <v>0</v>
      </c>
      <c r="I67" s="179" t="s">
        <v>35</v>
      </c>
      <c r="J67" s="41" t="s">
        <v>26</v>
      </c>
      <c r="K67" s="179">
        <f>'Structure CAS'!S111</f>
        <v>0</v>
      </c>
    </row>
    <row r="68" spans="1:11" s="61" customFormat="1" ht="15" customHeight="1" x14ac:dyDescent="0.25">
      <c r="A68" s="179" t="str">
        <f>'Structure CAS'!A112</f>
        <v>E.5.2.2</v>
      </c>
      <c r="B68" s="179" t="str">
        <f>'Structure CAS'!B112</f>
        <v>Salle de sport (dimensions normalisées)</v>
      </c>
      <c r="C68" s="179" t="str">
        <f>'Structure CAS'!C112</f>
        <v>SUP 5</v>
      </c>
      <c r="D68" s="179" t="str">
        <f>'Structure CAS'!D112</f>
        <v>Local</v>
      </c>
      <c r="E68" s="193">
        <f>'Structure CAS'!O112</f>
        <v>1</v>
      </c>
      <c r="F68" s="546">
        <f>'Structure CAS'!P112</f>
        <v>1034</v>
      </c>
      <c r="G68" s="546">
        <f>'Structure CAS'!Q112</f>
        <v>0</v>
      </c>
      <c r="H68" s="523">
        <f>'Structure CAS'!R112</f>
        <v>0</v>
      </c>
      <c r="I68" s="179" t="s">
        <v>35</v>
      </c>
      <c r="J68" s="41" t="s">
        <v>26</v>
      </c>
      <c r="K68" s="179">
        <f>'Structure CAS'!S112</f>
        <v>0</v>
      </c>
    </row>
    <row r="69" spans="1:11" s="61" customFormat="1" ht="15" customHeight="1" x14ac:dyDescent="0.25">
      <c r="A69" s="179" t="str">
        <f>'Structure CAS'!A113</f>
        <v>E.5.2.3</v>
      </c>
      <c r="B69" s="179" t="str">
        <f>'Structure CAS'!B113</f>
        <v>Vestiaires</v>
      </c>
      <c r="C69" s="179" t="str">
        <f>'Structure CAS'!C113</f>
        <v>SUS 7</v>
      </c>
      <c r="D69" s="179" t="str">
        <f>'Structure CAS'!D113</f>
        <v>Local</v>
      </c>
      <c r="E69" s="193">
        <f>'Structure CAS'!O113</f>
        <v>4</v>
      </c>
      <c r="F69" s="546">
        <f>'Structure CAS'!P113</f>
        <v>25</v>
      </c>
      <c r="G69" s="546">
        <f>'Structure CAS'!Q113</f>
        <v>0</v>
      </c>
      <c r="H69" s="523">
        <f>'Structure CAS'!R113</f>
        <v>0</v>
      </c>
      <c r="I69" s="179" t="s">
        <v>35</v>
      </c>
      <c r="J69" s="41" t="s">
        <v>26</v>
      </c>
      <c r="K69" s="179">
        <f>'Structure CAS'!S113</f>
        <v>0</v>
      </c>
    </row>
    <row r="70" spans="1:11" s="61" customFormat="1" ht="15" customHeight="1" x14ac:dyDescent="0.25">
      <c r="A70" s="179" t="str">
        <f>'Structure CAS'!A114</f>
        <v>E.5.2.4</v>
      </c>
      <c r="B70" s="179" t="str">
        <f>'Structure CAS'!B114</f>
        <v>Douches, zone de séchage</v>
      </c>
      <c r="C70" s="179" t="str">
        <f>'Structure CAS'!C114</f>
        <v>SUS 7</v>
      </c>
      <c r="D70" s="179" t="str">
        <f>'Structure CAS'!D114</f>
        <v>Local</v>
      </c>
      <c r="E70" s="193">
        <f>'Structure CAS'!O114</f>
        <v>4</v>
      </c>
      <c r="F70" s="546">
        <f>'Structure CAS'!P114</f>
        <v>20</v>
      </c>
      <c r="G70" s="546">
        <f>'Structure CAS'!Q114</f>
        <v>0</v>
      </c>
      <c r="H70" s="523">
        <f>'Structure CAS'!R114</f>
        <v>0</v>
      </c>
      <c r="I70" s="179" t="s">
        <v>35</v>
      </c>
      <c r="J70" s="41" t="s">
        <v>26</v>
      </c>
      <c r="K70" s="179">
        <f>'Structure CAS'!S114</f>
        <v>0</v>
      </c>
    </row>
    <row r="71" spans="1:11" s="61" customFormat="1" ht="15" customHeight="1" x14ac:dyDescent="0.25">
      <c r="A71" s="179" t="str">
        <f>'Structure CAS'!A115</f>
        <v>E.5.2.5</v>
      </c>
      <c r="B71" s="179" t="str">
        <f>'Structure CAS'!B115</f>
        <v>Toilettes</v>
      </c>
      <c r="C71" s="179" t="str">
        <f>'Structure CAS'!C115</f>
        <v>SUS 7</v>
      </c>
      <c r="D71" s="179" t="str">
        <f>'Structure CAS'!D115</f>
        <v>Local</v>
      </c>
      <c r="E71" s="193">
        <f>'Structure CAS'!O115</f>
        <v>2</v>
      </c>
      <c r="F71" s="546">
        <f>'Structure CAS'!P115</f>
        <v>12</v>
      </c>
      <c r="G71" s="546">
        <f>'Structure CAS'!Q115</f>
        <v>0</v>
      </c>
      <c r="H71" s="523">
        <f>'Structure CAS'!R115</f>
        <v>0</v>
      </c>
      <c r="I71" s="179" t="s">
        <v>35</v>
      </c>
      <c r="J71" s="41" t="s">
        <v>26</v>
      </c>
      <c r="K71" s="179">
        <f>'Structure CAS'!S115</f>
        <v>0</v>
      </c>
    </row>
    <row r="72" spans="1:11" s="61" customFormat="1" ht="15" customHeight="1" x14ac:dyDescent="0.25">
      <c r="A72" s="179" t="str">
        <f>'Structure CAS'!A116</f>
        <v>E.5.2.6</v>
      </c>
      <c r="B72" s="179" t="str">
        <f>'Structure CAS'!B116</f>
        <v>Local pour appareils de nettoyage</v>
      </c>
      <c r="C72" s="179" t="str">
        <f>'Structure CAS'!C116</f>
        <v>SUS 7</v>
      </c>
      <c r="D72" s="179" t="str">
        <f>'Structure CAS'!D116</f>
        <v>Local</v>
      </c>
      <c r="E72" s="193">
        <f>'Structure CAS'!O116</f>
        <v>1</v>
      </c>
      <c r="F72" s="546">
        <f>'Structure CAS'!P116</f>
        <v>12</v>
      </c>
      <c r="G72" s="546">
        <f>'Structure CAS'!Q116</f>
        <v>0</v>
      </c>
      <c r="H72" s="523">
        <f>'Structure CAS'!R116</f>
        <v>0</v>
      </c>
      <c r="I72" s="179" t="s">
        <v>35</v>
      </c>
      <c r="J72" s="41" t="s">
        <v>26</v>
      </c>
      <c r="K72" s="179">
        <f>'Structure CAS'!S116</f>
        <v>0</v>
      </c>
    </row>
    <row r="73" spans="1:11" s="61" customFormat="1" ht="15" customHeight="1" x14ac:dyDescent="0.25">
      <c r="A73" s="179" t="str">
        <f>'Structure CAS'!A119</f>
        <v>E.5.3.1</v>
      </c>
      <c r="B73" s="179" t="str">
        <f>'Structure CAS'!B119</f>
        <v>Local des agrès</v>
      </c>
      <c r="C73" s="179" t="str">
        <f>'Structure CAS'!C119</f>
        <v>SUP 4</v>
      </c>
      <c r="D73" s="179" t="str">
        <f>'Structure CAS'!D119</f>
        <v>Local</v>
      </c>
      <c r="E73" s="193">
        <f>'Structure CAS'!O119</f>
        <v>3</v>
      </c>
      <c r="F73" s="546">
        <f>'Structure CAS'!P119</f>
        <v>90</v>
      </c>
      <c r="G73" s="546">
        <f>'Structure CAS'!Q119</f>
        <v>0</v>
      </c>
      <c r="H73" s="523">
        <f>'Structure CAS'!R119</f>
        <v>0</v>
      </c>
      <c r="I73" s="179" t="s">
        <v>36</v>
      </c>
      <c r="J73" s="41" t="s">
        <v>26</v>
      </c>
      <c r="K73" s="179">
        <f>'Structure CAS'!S119</f>
        <v>0</v>
      </c>
    </row>
    <row r="74" spans="1:11" s="61" customFormat="1" ht="15" customHeight="1" x14ac:dyDescent="0.25">
      <c r="A74" s="179" t="str">
        <f>'Structure CAS'!A120</f>
        <v>E.5.3.2</v>
      </c>
      <c r="B74" s="179" t="str">
        <f>'Structure CAS'!B120</f>
        <v>Salle de sport (dimensions normalisées)</v>
      </c>
      <c r="C74" s="179" t="str">
        <f>'Structure CAS'!C120</f>
        <v>SUP 5</v>
      </c>
      <c r="D74" s="179" t="str">
        <f>'Structure CAS'!D120</f>
        <v>Local</v>
      </c>
      <c r="E74" s="193">
        <f>'Structure CAS'!O120</f>
        <v>1</v>
      </c>
      <c r="F74" s="546">
        <f>'Structure CAS'!P120</f>
        <v>1372</v>
      </c>
      <c r="G74" s="546">
        <f>'Structure CAS'!Q120</f>
        <v>0</v>
      </c>
      <c r="H74" s="523">
        <f>'Structure CAS'!R120</f>
        <v>0</v>
      </c>
      <c r="I74" s="179" t="s">
        <v>36</v>
      </c>
      <c r="J74" s="41" t="s">
        <v>26</v>
      </c>
      <c r="K74" s="179">
        <f>'Structure CAS'!S120</f>
        <v>0</v>
      </c>
    </row>
    <row r="75" spans="1:11" s="61" customFormat="1" ht="15" customHeight="1" x14ac:dyDescent="0.25">
      <c r="A75" s="179" t="str">
        <f>'Structure CAS'!A121</f>
        <v>E.5.3.3</v>
      </c>
      <c r="B75" s="179" t="str">
        <f>'Structure CAS'!B121</f>
        <v>Vestiaires</v>
      </c>
      <c r="C75" s="179" t="str">
        <f>'Structure CAS'!C121</f>
        <v>SUS 7</v>
      </c>
      <c r="D75" s="179" t="str">
        <f>'Structure CAS'!D121</f>
        <v>Local</v>
      </c>
      <c r="E75" s="193">
        <f>'Structure CAS'!O121</f>
        <v>6</v>
      </c>
      <c r="F75" s="546">
        <f>'Structure CAS'!P121</f>
        <v>25</v>
      </c>
      <c r="G75" s="546">
        <f>'Structure CAS'!Q121</f>
        <v>0</v>
      </c>
      <c r="H75" s="523">
        <f>'Structure CAS'!R121</f>
        <v>0</v>
      </c>
      <c r="I75" s="179" t="s">
        <v>36</v>
      </c>
      <c r="J75" s="41" t="s">
        <v>26</v>
      </c>
      <c r="K75" s="179">
        <f>'Structure CAS'!S121</f>
        <v>0</v>
      </c>
    </row>
    <row r="76" spans="1:11" s="61" customFormat="1" ht="15" customHeight="1" x14ac:dyDescent="0.25">
      <c r="A76" s="179" t="str">
        <f>'Structure CAS'!A122</f>
        <v>E.5.3.4</v>
      </c>
      <c r="B76" s="179" t="str">
        <f>'Structure CAS'!B122</f>
        <v>Douches, zone de séchage</v>
      </c>
      <c r="C76" s="179" t="str">
        <f>'Structure CAS'!C122</f>
        <v>SUS 7</v>
      </c>
      <c r="D76" s="179" t="str">
        <f>'Structure CAS'!D122</f>
        <v>Local</v>
      </c>
      <c r="E76" s="193">
        <f>'Structure CAS'!O122</f>
        <v>6</v>
      </c>
      <c r="F76" s="546">
        <f>'Structure CAS'!P122</f>
        <v>20</v>
      </c>
      <c r="G76" s="546">
        <f>'Structure CAS'!Q122</f>
        <v>0</v>
      </c>
      <c r="H76" s="523">
        <f>'Structure CAS'!R122</f>
        <v>0</v>
      </c>
      <c r="I76" s="179" t="s">
        <v>36</v>
      </c>
      <c r="J76" s="41" t="s">
        <v>26</v>
      </c>
      <c r="K76" s="179">
        <f>'Structure CAS'!S122</f>
        <v>0</v>
      </c>
    </row>
    <row r="77" spans="1:11" s="61" customFormat="1" ht="15" customHeight="1" x14ac:dyDescent="0.25">
      <c r="A77" s="179" t="str">
        <f>'Structure CAS'!A123</f>
        <v>E.5.3.5</v>
      </c>
      <c r="B77" s="179" t="str">
        <f>'Structure CAS'!B123</f>
        <v>Toilettes</v>
      </c>
      <c r="C77" s="179" t="str">
        <f>'Structure CAS'!C123</f>
        <v>SUS 7</v>
      </c>
      <c r="D77" s="179" t="str">
        <f>'Structure CAS'!D123</f>
        <v>Local</v>
      </c>
      <c r="E77" s="193">
        <f>'Structure CAS'!O123</f>
        <v>2</v>
      </c>
      <c r="F77" s="546">
        <f>'Structure CAS'!P123</f>
        <v>15</v>
      </c>
      <c r="G77" s="546">
        <f>'Structure CAS'!Q123</f>
        <v>0</v>
      </c>
      <c r="H77" s="523">
        <f>'Structure CAS'!R123</f>
        <v>0</v>
      </c>
      <c r="I77" s="179" t="s">
        <v>36</v>
      </c>
      <c r="J77" s="41" t="s">
        <v>26</v>
      </c>
      <c r="K77" s="179">
        <f>'Structure CAS'!S123</f>
        <v>0</v>
      </c>
    </row>
    <row r="78" spans="1:11" s="61" customFormat="1" ht="15" customHeight="1" x14ac:dyDescent="0.25">
      <c r="A78" s="179" t="str">
        <f>'Structure CAS'!A124</f>
        <v>E.5.3.6</v>
      </c>
      <c r="B78" s="179" t="str">
        <f>'Structure CAS'!B124</f>
        <v>Local pour appareils de nettoyage exploitant</v>
      </c>
      <c r="C78" s="179" t="str">
        <f>'Structure CAS'!C124</f>
        <v>SUS 7</v>
      </c>
      <c r="D78" s="179" t="str">
        <f>'Structure CAS'!D124</f>
        <v>Local</v>
      </c>
      <c r="E78" s="193">
        <f>'Structure CAS'!O124</f>
        <v>1</v>
      </c>
      <c r="F78" s="546">
        <f>'Structure CAS'!P124</f>
        <v>15</v>
      </c>
      <c r="G78" s="546">
        <f>'Structure CAS'!Q124</f>
        <v>0</v>
      </c>
      <c r="H78" s="523">
        <f>'Structure CAS'!R124</f>
        <v>0</v>
      </c>
      <c r="I78" s="179" t="s">
        <v>36</v>
      </c>
      <c r="J78" s="41" t="s">
        <v>26</v>
      </c>
      <c r="K78" s="179">
        <f>'Structure CAS'!S124</f>
        <v>0</v>
      </c>
    </row>
    <row r="79" spans="1:11" s="61" customFormat="1" ht="15" customHeight="1" x14ac:dyDescent="0.25">
      <c r="A79" s="179" t="str">
        <f>'Structure CAS'!A127</f>
        <v>E.5.4.1</v>
      </c>
      <c r="B79" s="179" t="str">
        <f>'Structure CAS'!B127</f>
        <v>Salle de musculation / fitness STANDARD (équipement normal)</v>
      </c>
      <c r="C79" s="179" t="str">
        <f>'Structure CAS'!C127</f>
        <v>SUP 5</v>
      </c>
      <c r="D79" s="179" t="str">
        <f>'Structure CAS'!D127</f>
        <v>Local</v>
      </c>
      <c r="E79" s="193">
        <f>'Structure CAS'!O127</f>
        <v>1</v>
      </c>
      <c r="F79" s="546">
        <f>'Structure CAS'!P127</f>
        <v>200</v>
      </c>
      <c r="G79" s="546">
        <f>'Structure CAS'!Q127</f>
        <v>0</v>
      </c>
      <c r="H79" s="523">
        <f>'Structure CAS'!R127</f>
        <v>0</v>
      </c>
      <c r="I79" s="179" t="s">
        <v>37</v>
      </c>
      <c r="J79" s="41" t="s">
        <v>26</v>
      </c>
      <c r="K79" s="179">
        <f>'Structure CAS'!S127</f>
        <v>0</v>
      </c>
    </row>
    <row r="80" spans="1:11" s="61" customFormat="1" ht="15" customHeight="1" x14ac:dyDescent="0.25">
      <c r="A80" s="179" t="str">
        <f>'Structure CAS'!A128</f>
        <v>E.5.4.2</v>
      </c>
      <c r="B80" s="179" t="str">
        <f>'Structure CAS'!B128</f>
        <v>Salle de musculation / fitness REDUX (équipement réduit)</v>
      </c>
      <c r="C80" s="179" t="str">
        <f>'Structure CAS'!C128</f>
        <v>SUP 5</v>
      </c>
      <c r="D80" s="179" t="str">
        <f>'Structure CAS'!D128</f>
        <v>Local</v>
      </c>
      <c r="E80" s="193">
        <f>'Structure CAS'!O128</f>
        <v>1</v>
      </c>
      <c r="F80" s="546">
        <f>'Structure CAS'!P128</f>
        <v>150</v>
      </c>
      <c r="G80" s="546">
        <f>'Structure CAS'!Q128</f>
        <v>0</v>
      </c>
      <c r="H80" s="523">
        <f>'Structure CAS'!R128</f>
        <v>0</v>
      </c>
      <c r="I80" s="179" t="s">
        <v>37</v>
      </c>
      <c r="J80" s="41" t="s">
        <v>26</v>
      </c>
      <c r="K80" s="179">
        <f>'Structure CAS'!S128</f>
        <v>0</v>
      </c>
    </row>
    <row r="81" spans="1:11" s="61" customFormat="1" ht="15" customHeight="1" x14ac:dyDescent="0.25">
      <c r="A81" s="179" t="str">
        <f>'Structure CAS'!A129</f>
        <v>E.5.4.3</v>
      </c>
      <c r="B81" s="179" t="str">
        <f>'Structure CAS'!B129</f>
        <v>Salle de musculation / fitness MINI (équipement réduit)</v>
      </c>
      <c r="C81" s="179" t="str">
        <f>'Structure CAS'!C129</f>
        <v>SUP 5</v>
      </c>
      <c r="D81" s="179" t="str">
        <f>'Structure CAS'!D129</f>
        <v>Local</v>
      </c>
      <c r="E81" s="193">
        <f>'Structure CAS'!O129</f>
        <v>1</v>
      </c>
      <c r="F81" s="546">
        <f>'Structure CAS'!P129</f>
        <v>100</v>
      </c>
      <c r="G81" s="546">
        <f>'Structure CAS'!Q129</f>
        <v>0</v>
      </c>
      <c r="H81" s="523">
        <f>'Structure CAS'!R129</f>
        <v>0</v>
      </c>
      <c r="I81" s="179" t="s">
        <v>37</v>
      </c>
      <c r="J81" s="41" t="s">
        <v>26</v>
      </c>
      <c r="K81" s="179">
        <f>'Structure CAS'!S129</f>
        <v>0</v>
      </c>
    </row>
    <row r="82" spans="1:11" s="61" customFormat="1" ht="15" customHeight="1" x14ac:dyDescent="0.25">
      <c r="A82" s="179" t="str">
        <f>'Structure CAS'!A132</f>
        <v>E.6.1</v>
      </c>
      <c r="B82" s="179" t="str">
        <f>'Structure CAS'!B132</f>
        <v>Cellules d’arrêt local de garde pl armes, WC et lavabo incl.</v>
      </c>
      <c r="C82" s="179" t="str">
        <f>'Structure CAS'!C132</f>
        <v>SUP 1</v>
      </c>
      <c r="D82" s="179" t="str">
        <f>'Structure CAS'!D132</f>
        <v>Local</v>
      </c>
      <c r="E82" s="193">
        <f>'Structure CAS'!O132</f>
        <v>0</v>
      </c>
      <c r="F82" s="546" t="str">
        <f>'Structure CAS'!P132</f>
        <v>-</v>
      </c>
      <c r="G82" s="546">
        <f>'Structure CAS'!Q132</f>
        <v>10</v>
      </c>
      <c r="H82" s="523">
        <f>'Structure CAS'!R132</f>
        <v>0</v>
      </c>
      <c r="I82" s="179" t="s">
        <v>38</v>
      </c>
      <c r="J82" s="41" t="s">
        <v>26</v>
      </c>
      <c r="K82" s="179">
        <f>'Structure CAS'!S132</f>
        <v>0</v>
      </c>
    </row>
    <row r="83" spans="1:11" s="61" customFormat="1" ht="15" customHeight="1" x14ac:dyDescent="0.25">
      <c r="A83" s="179" t="str">
        <f>'Structure CAS'!A133</f>
        <v>E.6.2</v>
      </c>
      <c r="B83" s="179" t="str">
        <f>'Structure CAS'!B133</f>
        <v>Hall pour cellules d’arrêt local de garde pl armes (par cellule)</v>
      </c>
      <c r="C83" s="179" t="str">
        <f>'Structure CAS'!C133</f>
        <v>SUS 7</v>
      </c>
      <c r="D83" s="179" t="str">
        <f>'Structure CAS'!D133</f>
        <v>Local</v>
      </c>
      <c r="E83" s="193">
        <f>'Structure CAS'!O133</f>
        <v>0</v>
      </c>
      <c r="F83" s="546" t="str">
        <f>'Structure CAS'!P133</f>
        <v>-</v>
      </c>
      <c r="G83" s="546">
        <f>'Structure CAS'!Q133</f>
        <v>7</v>
      </c>
      <c r="H83" s="523">
        <f>'Structure CAS'!R133</f>
        <v>0</v>
      </c>
      <c r="I83" s="179" t="s">
        <v>38</v>
      </c>
      <c r="J83" s="41" t="s">
        <v>26</v>
      </c>
      <c r="K83" s="179">
        <f>'Structure CAS'!S133</f>
        <v>0</v>
      </c>
    </row>
    <row r="84" spans="1:11" s="61" customFormat="1" ht="15" customHeight="1" x14ac:dyDescent="0.25">
      <c r="A84" s="179" t="str">
        <f>'Structure CAS'!A134</f>
        <v>E.6.3</v>
      </c>
      <c r="B84" s="179" t="str">
        <f>'Structure CAS'!B134</f>
        <v>Salle de séjour et à manger garde</v>
      </c>
      <c r="C84" s="179" t="str">
        <f>'Structure CAS'!C134</f>
        <v>SUP 1</v>
      </c>
      <c r="D84" s="179" t="str">
        <f>'Structure CAS'!D134</f>
        <v>Local</v>
      </c>
      <c r="E84" s="193">
        <f>'Structure CAS'!O134</f>
        <v>0</v>
      </c>
      <c r="F84" s="546" t="str">
        <f>'Structure CAS'!P134</f>
        <v>-</v>
      </c>
      <c r="G84" s="546">
        <f>'Structure CAS'!Q134</f>
        <v>21</v>
      </c>
      <c r="H84" s="523">
        <f>'Structure CAS'!R134</f>
        <v>0</v>
      </c>
      <c r="I84" s="179" t="s">
        <v>38</v>
      </c>
      <c r="J84" s="41" t="s">
        <v>26</v>
      </c>
      <c r="K84" s="179">
        <f>'Structure CAS'!S134</f>
        <v>0</v>
      </c>
    </row>
    <row r="85" spans="1:11" s="61" customFormat="1" ht="15" customHeight="1" x14ac:dyDescent="0.25">
      <c r="A85" s="179" t="str">
        <f>'Structure CAS'!A135</f>
        <v>E.6.4</v>
      </c>
      <c r="B85" s="179" t="str">
        <f>'Structure CAS'!B135</f>
        <v>Chambre de piquet cdt et rempl 2 pers.</v>
      </c>
      <c r="C85" s="179" t="str">
        <f>'Structure CAS'!C135</f>
        <v>SUP 1</v>
      </c>
      <c r="D85" s="179" t="str">
        <f>'Structure CAS'!D135</f>
        <v>Local</v>
      </c>
      <c r="E85" s="193">
        <f>'Structure CAS'!O135</f>
        <v>0</v>
      </c>
      <c r="F85" s="546" t="str">
        <f>'Structure CAS'!P135</f>
        <v>-</v>
      </c>
      <c r="G85" s="546">
        <f>'Structure CAS'!Q135</f>
        <v>21</v>
      </c>
      <c r="H85" s="523">
        <f>'Structure CAS'!R135</f>
        <v>0</v>
      </c>
      <c r="I85" s="179" t="s">
        <v>38</v>
      </c>
      <c r="J85" s="41" t="s">
        <v>26</v>
      </c>
      <c r="K85" s="179">
        <f>'Structure CAS'!S135</f>
        <v>0</v>
      </c>
    </row>
    <row r="86" spans="1:11" s="61" customFormat="1" ht="15" customHeight="1" x14ac:dyDescent="0.25">
      <c r="A86" s="179" t="str">
        <f>'Structure CAS'!A136</f>
        <v>E.6.5</v>
      </c>
      <c r="B86" s="179" t="str">
        <f>'Structure CAS'!B136</f>
        <v>Chambre de piquet 4 pers. (hommes)</v>
      </c>
      <c r="C86" s="179" t="str">
        <f>'Structure CAS'!C136</f>
        <v>SUP 1</v>
      </c>
      <c r="D86" s="179" t="str">
        <f>'Structure CAS'!D136</f>
        <v>Local</v>
      </c>
      <c r="E86" s="193">
        <f>'Structure CAS'!O136</f>
        <v>0</v>
      </c>
      <c r="F86" s="546" t="str">
        <f>'Structure CAS'!P136</f>
        <v>-</v>
      </c>
      <c r="G86" s="546">
        <f>'Structure CAS'!Q136</f>
        <v>21</v>
      </c>
      <c r="H86" s="523">
        <f>'Structure CAS'!R136</f>
        <v>0</v>
      </c>
      <c r="I86" s="179" t="s">
        <v>38</v>
      </c>
      <c r="J86" s="41" t="s">
        <v>26</v>
      </c>
      <c r="K86" s="179">
        <f>'Structure CAS'!S136</f>
        <v>0</v>
      </c>
    </row>
    <row r="87" spans="1:11" s="61" customFormat="1" ht="15" customHeight="1" x14ac:dyDescent="0.25">
      <c r="A87" s="179" t="str">
        <f>'Structure CAS'!A137</f>
        <v>E.6.6</v>
      </c>
      <c r="B87" s="179" t="str">
        <f>'Structure CAS'!B137</f>
        <v>Chambre de piquet 4 pers. (femmes)</v>
      </c>
      <c r="C87" s="179" t="str">
        <f>'Structure CAS'!C137</f>
        <v>SUP 1</v>
      </c>
      <c r="D87" s="179" t="str">
        <f>'Structure CAS'!D137</f>
        <v>Local</v>
      </c>
      <c r="E87" s="193">
        <f>'Structure CAS'!O137</f>
        <v>0</v>
      </c>
      <c r="F87" s="546" t="str">
        <f>'Structure CAS'!P137</f>
        <v>-</v>
      </c>
      <c r="G87" s="546">
        <f>'Structure CAS'!Q137</f>
        <v>21</v>
      </c>
      <c r="H87" s="523">
        <f>'Structure CAS'!R137</f>
        <v>0</v>
      </c>
      <c r="I87" s="179" t="s">
        <v>38</v>
      </c>
      <c r="J87" s="41" t="s">
        <v>26</v>
      </c>
      <c r="K87" s="179">
        <f>'Structure CAS'!S137</f>
        <v>0</v>
      </c>
    </row>
    <row r="88" spans="1:11" s="61" customFormat="1" ht="15" customHeight="1" x14ac:dyDescent="0.25">
      <c r="A88" s="179" t="str">
        <f>'Structure CAS'!A138</f>
        <v>E.6.7</v>
      </c>
      <c r="B88" s="179" t="str">
        <f>'Structure CAS'!B138</f>
        <v>Loge</v>
      </c>
      <c r="C88" s="179" t="str">
        <f>'Structure CAS'!C138</f>
        <v>SUP 2</v>
      </c>
      <c r="D88" s="179" t="str">
        <f>'Structure CAS'!D138</f>
        <v>Local</v>
      </c>
      <c r="E88" s="193">
        <f>'Structure CAS'!O138</f>
        <v>0</v>
      </c>
      <c r="F88" s="546" t="str">
        <f>'Structure CAS'!P138</f>
        <v>-</v>
      </c>
      <c r="G88" s="546">
        <f>'Structure CAS'!Q138</f>
        <v>21</v>
      </c>
      <c r="H88" s="523">
        <f>'Structure CAS'!R138</f>
        <v>0</v>
      </c>
      <c r="I88" s="179" t="s">
        <v>38</v>
      </c>
      <c r="J88" s="41" t="s">
        <v>26</v>
      </c>
      <c r="K88" s="179">
        <f>'Structure CAS'!S138</f>
        <v>0</v>
      </c>
    </row>
    <row r="89" spans="1:11" s="61" customFormat="1" ht="15" customHeight="1" x14ac:dyDescent="0.25">
      <c r="A89" s="179" t="str">
        <f>'Structure CAS'!A139</f>
        <v>E.6.8</v>
      </c>
      <c r="B89" s="179" t="str">
        <f>'Structure CAS'!B139</f>
        <v>Bureau cdt garde avec armoire de sécurité pour mun et mat sens</v>
      </c>
      <c r="C89" s="179" t="str">
        <f>'Structure CAS'!C139</f>
        <v>SUP 2</v>
      </c>
      <c r="D89" s="179" t="str">
        <f>'Structure CAS'!D139</f>
        <v>Local</v>
      </c>
      <c r="E89" s="193">
        <f>'Structure CAS'!O139</f>
        <v>0</v>
      </c>
      <c r="F89" s="546" t="str">
        <f>'Structure CAS'!P139</f>
        <v>-</v>
      </c>
      <c r="G89" s="546">
        <f>'Structure CAS'!Q139</f>
        <v>21</v>
      </c>
      <c r="H89" s="523">
        <f>'Structure CAS'!R139</f>
        <v>0</v>
      </c>
      <c r="I89" s="179" t="s">
        <v>38</v>
      </c>
      <c r="J89" s="41" t="s">
        <v>26</v>
      </c>
      <c r="K89" s="179">
        <f>'Structure CAS'!S139</f>
        <v>0</v>
      </c>
    </row>
    <row r="90" spans="1:11" s="61" customFormat="1" ht="15" customHeight="1" x14ac:dyDescent="0.25">
      <c r="A90" s="179" t="str">
        <f>'Structure CAS'!A140</f>
        <v>E.6.9</v>
      </c>
      <c r="B90" s="179" t="str">
        <f>'Structure CAS'!B140</f>
        <v>Local d’entretien</v>
      </c>
      <c r="C90" s="179" t="str">
        <f>'Structure CAS'!C140</f>
        <v>SUS 7</v>
      </c>
      <c r="D90" s="179" t="str">
        <f>'Structure CAS'!D140</f>
        <v>Local</v>
      </c>
      <c r="E90" s="193">
        <f>'Structure CAS'!O140</f>
        <v>0</v>
      </c>
      <c r="F90" s="546" t="str">
        <f>'Structure CAS'!P140</f>
        <v>-</v>
      </c>
      <c r="G90" s="546">
        <f>'Structure CAS'!Q140</f>
        <v>6</v>
      </c>
      <c r="H90" s="523">
        <f>'Structure CAS'!R140</f>
        <v>0</v>
      </c>
      <c r="I90" s="179" t="s">
        <v>38</v>
      </c>
      <c r="J90" s="41" t="s">
        <v>26</v>
      </c>
      <c r="K90" s="179">
        <f>'Structure CAS'!S140</f>
        <v>0</v>
      </c>
    </row>
    <row r="91" spans="1:11" s="61" customFormat="1" ht="15" customHeight="1" x14ac:dyDescent="0.25">
      <c r="A91" s="179" t="str">
        <f>'Structure CAS'!A141</f>
        <v>E.6.10</v>
      </c>
      <c r="B91" s="179" t="str">
        <f>'Structure CAS'!B141</f>
        <v>Locaux sanitaires unisexes (WC et lavabo)</v>
      </c>
      <c r="C91" s="179" t="str">
        <f>'Structure CAS'!C141</f>
        <v>SUS 7</v>
      </c>
      <c r="D91" s="179" t="str">
        <f>'Structure CAS'!D141</f>
        <v>Local</v>
      </c>
      <c r="E91" s="193">
        <f>'Structure CAS'!O141</f>
        <v>0</v>
      </c>
      <c r="F91" s="546" t="str">
        <f>'Structure CAS'!P141</f>
        <v>-</v>
      </c>
      <c r="G91" s="546">
        <f>'Structure CAS'!Q141</f>
        <v>4</v>
      </c>
      <c r="H91" s="523">
        <f>'Structure CAS'!R141</f>
        <v>0</v>
      </c>
      <c r="I91" s="179" t="s">
        <v>38</v>
      </c>
      <c r="J91" s="41" t="s">
        <v>26</v>
      </c>
      <c r="K91" s="179">
        <f>'Structure CAS'!S141</f>
        <v>0</v>
      </c>
    </row>
    <row r="92" spans="1:11" s="61" customFormat="1" ht="15" customHeight="1" x14ac:dyDescent="0.25">
      <c r="A92" s="179" t="str">
        <f>'Structure CAS'!A144</f>
        <v>E.7.1</v>
      </c>
      <c r="B92" s="179" t="str">
        <f>'Structure CAS'!B144</f>
        <v>Local de lecture</v>
      </c>
      <c r="C92" s="179" t="str">
        <f>'Structure CAS'!C144</f>
        <v>SUP 5</v>
      </c>
      <c r="D92" s="179" t="str">
        <f>'Structure CAS'!D144</f>
        <v>Local</v>
      </c>
      <c r="E92" s="193">
        <f>'Structure CAS'!O144</f>
        <v>0</v>
      </c>
      <c r="F92" s="546" t="str">
        <f>'Structure CAS'!P144</f>
        <v>-</v>
      </c>
      <c r="G92" s="546">
        <f>'Structure CAS'!Q144</f>
        <v>20</v>
      </c>
      <c r="H92" s="523">
        <f>'Structure CAS'!R144</f>
        <v>0</v>
      </c>
      <c r="I92" s="179" t="s">
        <v>39</v>
      </c>
      <c r="J92" s="41" t="s">
        <v>26</v>
      </c>
      <c r="K92" s="179">
        <f>'Structure CAS'!S144</f>
        <v>0</v>
      </c>
    </row>
    <row r="93" spans="1:11" s="61" customFormat="1" ht="15" customHeight="1" x14ac:dyDescent="0.25">
      <c r="A93" s="179" t="str">
        <f>'Structure CAS'!A145</f>
        <v>E.7.2</v>
      </c>
      <c r="B93" s="179" t="str">
        <f>'Structure CAS'!B145</f>
        <v>Local de recueillement</v>
      </c>
      <c r="C93" s="179" t="str">
        <f>'Structure CAS'!C145</f>
        <v>SUP 5</v>
      </c>
      <c r="D93" s="179" t="str">
        <f>'Structure CAS'!D145</f>
        <v>Local</v>
      </c>
      <c r="E93" s="193">
        <f>'Structure CAS'!O145</f>
        <v>0</v>
      </c>
      <c r="F93" s="546" t="str">
        <f>'Structure CAS'!P145</f>
        <v>-</v>
      </c>
      <c r="G93" s="546">
        <f>'Structure CAS'!Q145</f>
        <v>30</v>
      </c>
      <c r="H93" s="523">
        <f>'Structure CAS'!R145</f>
        <v>0</v>
      </c>
      <c r="I93" s="179" t="s">
        <v>39</v>
      </c>
      <c r="J93" s="41" t="s">
        <v>26</v>
      </c>
      <c r="K93" s="179">
        <f>'Structure CAS'!S145</f>
        <v>0</v>
      </c>
    </row>
    <row r="94" spans="1:11" s="61" customFormat="1" ht="15" customHeight="1" x14ac:dyDescent="0.25">
      <c r="A94" s="179" t="str">
        <f>'Structure CAS'!A146</f>
        <v>E.7.3</v>
      </c>
      <c r="B94" s="179" t="str">
        <f>'Structure CAS'!B146</f>
        <v>Vestiaire pilotes avec cabine et magasin d’équipement</v>
      </c>
      <c r="C94" s="179" t="str">
        <f>'Structure CAS'!C146</f>
        <v>SUP 4</v>
      </c>
      <c r="D94" s="179" t="str">
        <f>'Structure CAS'!D146</f>
        <v>m2/mil</v>
      </c>
      <c r="E94" s="193">
        <f>'Structure CAS'!O146</f>
        <v>0</v>
      </c>
      <c r="F94" s="546">
        <f>'Structure CAS'!P146</f>
        <v>2.8</v>
      </c>
      <c r="G94" s="546" t="str">
        <f>'Structure CAS'!Q146</f>
        <v>-</v>
      </c>
      <c r="H94" s="523">
        <f>'Structure CAS'!R146</f>
        <v>0</v>
      </c>
      <c r="I94" s="179" t="s">
        <v>39</v>
      </c>
      <c r="J94" s="41" t="s">
        <v>26</v>
      </c>
      <c r="K94" s="179">
        <f>'Structure CAS'!S146</f>
        <v>0</v>
      </c>
    </row>
    <row r="95" spans="1:11" s="61" customFormat="1" ht="15" customHeight="1" x14ac:dyDescent="0.25">
      <c r="A95" s="179" t="str">
        <f>'Structure CAS'!A147</f>
        <v>E.7.5</v>
      </c>
      <c r="B95" s="179" t="str">
        <f>'Structure CAS'!B147</f>
        <v>Places de stationnement véhicules militaires et de l’administration</v>
      </c>
      <c r="C95" s="179" t="str">
        <f>'Structure CAS'!C147</f>
        <v>SAA 10</v>
      </c>
      <c r="D95" s="179" t="str">
        <f>'Structure CAS'!D147</f>
        <v>Surface extérieure</v>
      </c>
      <c r="E95" s="193">
        <f>'Structure CAS'!O147</f>
        <v>0</v>
      </c>
      <c r="F95" s="546">
        <f>'Structure CAS'!P147</f>
        <v>15</v>
      </c>
      <c r="G95" s="546" t="str">
        <f>'Structure CAS'!Q147</f>
        <v>-</v>
      </c>
      <c r="H95" s="523">
        <f>'Structure CAS'!R147</f>
        <v>0</v>
      </c>
      <c r="I95" s="179" t="s">
        <v>39</v>
      </c>
      <c r="J95" s="41" t="s">
        <v>26</v>
      </c>
      <c r="K95" s="179">
        <f>'Structure CAS'!S147</f>
        <v>0</v>
      </c>
    </row>
    <row r="96" spans="1:11" s="61" customFormat="1" ht="15" customHeight="1" x14ac:dyDescent="0.25">
      <c r="A96" s="179" t="str">
        <f>'Structure CAS'!A148</f>
        <v>E.7.6</v>
      </c>
      <c r="B96" s="179" t="str">
        <f>'Structure CAS'!B148</f>
        <v>Places de stationnement véhicules privés (¼ du parc est pris en compte dans les pl stat)</v>
      </c>
      <c r="C96" s="179" t="str">
        <f>'Structure CAS'!C148</f>
        <v>SAA 10</v>
      </c>
      <c r="D96" s="179" t="str">
        <f>'Structure CAS'!D148</f>
        <v>Surface extérieure</v>
      </c>
      <c r="E96" s="193">
        <f>'Structure CAS'!O148</f>
        <v>0</v>
      </c>
      <c r="F96" s="546">
        <f>'Structure CAS'!P148</f>
        <v>15</v>
      </c>
      <c r="G96" s="546" t="str">
        <f>'Structure CAS'!Q148</f>
        <v>-</v>
      </c>
      <c r="H96" s="523">
        <f>'Structure CAS'!R148</f>
        <v>0</v>
      </c>
      <c r="I96" s="179" t="s">
        <v>39</v>
      </c>
      <c r="J96" s="41" t="s">
        <v>26</v>
      </c>
      <c r="K96" s="179">
        <f>'Structure CAS'!S148</f>
        <v>0</v>
      </c>
    </row>
    <row r="97" spans="1:11" s="61" customFormat="1" ht="15" customHeight="1" x14ac:dyDescent="0.25">
      <c r="A97" s="179" t="str">
        <f>'Structure CAS'!A149</f>
        <v>E.7.7</v>
      </c>
      <c r="B97" s="179" t="str">
        <f>'Structure CAS'!B149</f>
        <v>Place de rétablissement SI couvert</v>
      </c>
      <c r="C97" s="179" t="str">
        <f>'Structure CAS'!C149</f>
        <v>SAA 10</v>
      </c>
      <c r="D97" s="179" t="str">
        <f>'Structure CAS'!D149</f>
        <v>m2/mil</v>
      </c>
      <c r="E97" s="193">
        <f>'Structure CAS'!O149</f>
        <v>0</v>
      </c>
      <c r="F97" s="546" t="str">
        <f>'Structure CAS'!P149</f>
        <v>-</v>
      </c>
      <c r="G97" s="546">
        <f>'Structure CAS'!Q149</f>
        <v>1.3</v>
      </c>
      <c r="H97" s="523">
        <f>'Structure CAS'!R149</f>
        <v>0</v>
      </c>
      <c r="I97" s="179" t="s">
        <v>39</v>
      </c>
      <c r="J97" s="41" t="s">
        <v>26</v>
      </c>
      <c r="K97" s="179">
        <f>'Structure CAS'!S149</f>
        <v>0</v>
      </c>
    </row>
    <row r="98" spans="1:11" s="61" customFormat="1" ht="15" customHeight="1" x14ac:dyDescent="0.25">
      <c r="A98" s="179" t="str">
        <f>'Structure CAS'!A150</f>
        <v>E.7.8</v>
      </c>
      <c r="B98" s="179" t="str">
        <f>'Structure CAS'!B150</f>
        <v>Aire de stationnement pour vhc service (avec place de rinçage)</v>
      </c>
      <c r="C98" s="179" t="str">
        <f>'Structure CAS'!C150</f>
        <v>SAA 10</v>
      </c>
      <c r="D98" s="179" t="str">
        <f>'Structure CAS'!D150</f>
        <v>m2/mil</v>
      </c>
      <c r="E98" s="193">
        <f>'Structure CAS'!O150</f>
        <v>0</v>
      </c>
      <c r="F98" s="546" t="str">
        <f>'Structure CAS'!P150</f>
        <v>-</v>
      </c>
      <c r="G98" s="546">
        <f>'Structure CAS'!Q150</f>
        <v>1</v>
      </c>
      <c r="H98" s="523">
        <f>'Structure CAS'!R150</f>
        <v>0</v>
      </c>
      <c r="I98" s="179" t="s">
        <v>39</v>
      </c>
      <c r="J98" s="41" t="s">
        <v>26</v>
      </c>
      <c r="K98" s="179">
        <f>'Structure CAS'!S150</f>
        <v>0</v>
      </c>
    </row>
    <row r="99" spans="1:11" s="61" customFormat="1" ht="15" customHeight="1" x14ac:dyDescent="0.25">
      <c r="A99" s="179" t="str">
        <f>'Structure CAS'!A151</f>
        <v>E.7.9</v>
      </c>
      <c r="B99" s="179" t="str">
        <f>'Structure CAS'!B151</f>
        <v>Recyclage / Déchets (centralisé)</v>
      </c>
      <c r="C99" s="179" t="str">
        <f>'Structure CAS'!C151</f>
        <v>SAA 10</v>
      </c>
      <c r="D99" s="179" t="str">
        <f>'Structure CAS'!D151</f>
        <v>Surface extérieure</v>
      </c>
      <c r="E99" s="193">
        <f>'Structure CAS'!O151</f>
        <v>1</v>
      </c>
      <c r="F99" s="546">
        <f>'Structure CAS'!P151</f>
        <v>500</v>
      </c>
      <c r="G99" s="546">
        <f>'Structure CAS'!Q151</f>
        <v>0</v>
      </c>
      <c r="H99" s="523">
        <f>'Structure CAS'!R151</f>
        <v>0</v>
      </c>
      <c r="I99" s="179" t="s">
        <v>39</v>
      </c>
      <c r="J99" s="41" t="s">
        <v>26</v>
      </c>
      <c r="K99" s="179">
        <f>'Structure CAS'!S151</f>
        <v>0</v>
      </c>
    </row>
    <row r="100" spans="1:11" s="61" customFormat="1" ht="15" customHeight="1" x14ac:dyDescent="0.25">
      <c r="A100" s="179" t="str">
        <f>'Structure CAS'!A152</f>
        <v>E.7.10</v>
      </c>
      <c r="B100" s="179" t="str">
        <f>'Structure CAS'!B152</f>
        <v>Place d’appel pour une cp / place de rétablissement</v>
      </c>
      <c r="C100" s="179" t="str">
        <f>'Structure CAS'!C152</f>
        <v>SAA 10</v>
      </c>
      <c r="D100" s="179" t="str">
        <f>'Structure CAS'!D152</f>
        <v>Surface extérieure</v>
      </c>
      <c r="E100" s="193">
        <f>'Structure CAS'!O152</f>
        <v>1</v>
      </c>
      <c r="F100" s="546">
        <f>'Structure CAS'!P152</f>
        <v>900</v>
      </c>
      <c r="G100" s="546">
        <f>'Structure CAS'!Q152</f>
        <v>0</v>
      </c>
      <c r="H100" s="523">
        <f>'Structure CAS'!R152</f>
        <v>0</v>
      </c>
      <c r="I100" s="179" t="s">
        <v>39</v>
      </c>
      <c r="J100" s="41" t="s">
        <v>26</v>
      </c>
      <c r="K100" s="179">
        <f>'Structure CAS'!S152</f>
        <v>0</v>
      </c>
    </row>
    <row r="101" spans="1:11" s="61" customFormat="1" ht="15" customHeight="1" x14ac:dyDescent="0.25">
      <c r="A101" s="179" t="str">
        <f>'Structure CAS'!A153</f>
        <v>E.7.11</v>
      </c>
      <c r="B101" s="179" t="str">
        <f>'Structure CAS'!B153</f>
        <v>Pelouse (place d’appel cp)</v>
      </c>
      <c r="C101" s="179" t="str">
        <f>'Structure CAS'!C153</f>
        <v>SAA 10</v>
      </c>
      <c r="D101" s="179" t="str">
        <f>'Structure CAS'!D153</f>
        <v>Surface extérieure</v>
      </c>
      <c r="E101" s="193">
        <f>'Structure CAS'!O153</f>
        <v>1</v>
      </c>
      <c r="F101" s="546">
        <f>'Structure CAS'!P153</f>
        <v>7420</v>
      </c>
      <c r="G101" s="546">
        <f>'Structure CAS'!Q153</f>
        <v>0</v>
      </c>
      <c r="H101" s="523">
        <f>'Structure CAS'!R153</f>
        <v>0</v>
      </c>
      <c r="I101" s="179" t="s">
        <v>39</v>
      </c>
      <c r="J101" s="41" t="s">
        <v>26</v>
      </c>
      <c r="K101" s="179">
        <f>'Structure CAS'!S153</f>
        <v>0</v>
      </c>
    </row>
    <row r="102" spans="1:11" s="61" customFormat="1" ht="15" customHeight="1" x14ac:dyDescent="0.25">
      <c r="A102" s="179" t="str">
        <f>'Structure CAS'!A154</f>
        <v>E.7.12</v>
      </c>
      <c r="B102" s="179" t="str">
        <f>'Structure CAS'!B154</f>
        <v>Piste d’obstacles (piste OTAN)</v>
      </c>
      <c r="C102" s="179" t="str">
        <f>'Structure CAS'!C154</f>
        <v>SAA 10</v>
      </c>
      <c r="D102" s="179" t="str">
        <f>'Structure CAS'!D154</f>
        <v>Surface extérieure</v>
      </c>
      <c r="E102" s="193">
        <f>'Structure CAS'!O154</f>
        <v>1</v>
      </c>
      <c r="F102" s="546">
        <f>'Structure CAS'!P154</f>
        <v>10000</v>
      </c>
      <c r="G102" s="546">
        <f>'Structure CAS'!Q154</f>
        <v>0</v>
      </c>
      <c r="H102" s="523">
        <f>'Structure CAS'!R154</f>
        <v>0</v>
      </c>
      <c r="I102" s="179" t="s">
        <v>39</v>
      </c>
      <c r="J102" s="41" t="s">
        <v>26</v>
      </c>
      <c r="K102" s="179">
        <f>'Structure CAS'!S154</f>
        <v>0</v>
      </c>
    </row>
    <row r="103" spans="1:11" s="61" customFormat="1" ht="15" customHeight="1" x14ac:dyDescent="0.25">
      <c r="A103" s="179" t="str">
        <f>'Structure CAS'!A157</f>
        <v>---</v>
      </c>
      <c r="B103" s="179">
        <f>'Structure CAS'!B157</f>
        <v>0</v>
      </c>
      <c r="C103" s="179" t="str">
        <f>'Structure CAS'!C157</f>
        <v>---</v>
      </c>
      <c r="D103" s="179" t="str">
        <f>'Structure CAS'!D157</f>
        <v>m²</v>
      </c>
      <c r="E103" s="193">
        <f>'Structure CAS'!O157</f>
        <v>0</v>
      </c>
      <c r="F103" s="546" t="str">
        <f>'Structure CAS'!P157</f>
        <v>-</v>
      </c>
      <c r="G103" s="546">
        <f>'Structure CAS'!Q157</f>
        <v>0</v>
      </c>
      <c r="H103" s="523">
        <f>'Structure CAS'!R157</f>
        <v>0</v>
      </c>
      <c r="I103" s="179" t="s">
        <v>40</v>
      </c>
      <c r="J103" s="41" t="s">
        <v>26</v>
      </c>
      <c r="K103" s="179">
        <f>'Structure CAS'!S157</f>
        <v>0</v>
      </c>
    </row>
    <row r="104" spans="1:11" s="61" customFormat="1" ht="15" customHeight="1" x14ac:dyDescent="0.25">
      <c r="A104" s="179" t="str">
        <f>'Structure CAS'!A158</f>
        <v>---</v>
      </c>
      <c r="B104" s="179">
        <f>'Structure CAS'!B158</f>
        <v>0</v>
      </c>
      <c r="C104" s="179" t="str">
        <f>'Structure CAS'!C158</f>
        <v>---</v>
      </c>
      <c r="D104" s="179" t="str">
        <f>'Structure CAS'!D158</f>
        <v>m²</v>
      </c>
      <c r="E104" s="193">
        <f>'Structure CAS'!O158</f>
        <v>0</v>
      </c>
      <c r="F104" s="546" t="str">
        <f>'Structure CAS'!P158</f>
        <v>-</v>
      </c>
      <c r="G104" s="546">
        <f>'Structure CAS'!Q158</f>
        <v>0</v>
      </c>
      <c r="H104" s="523">
        <f>'Structure CAS'!R158</f>
        <v>0</v>
      </c>
      <c r="I104" s="179" t="s">
        <v>40</v>
      </c>
      <c r="J104" s="41" t="s">
        <v>26</v>
      </c>
      <c r="K104" s="179">
        <f>'Structure CAS'!S158</f>
        <v>0</v>
      </c>
    </row>
    <row r="105" spans="1:11" s="61" customFormat="1" ht="15" customHeight="1" x14ac:dyDescent="0.25">
      <c r="A105" s="179" t="str">
        <f>'Structure CAS'!A159</f>
        <v>---</v>
      </c>
      <c r="B105" s="179">
        <f>'Structure CAS'!B159</f>
        <v>0</v>
      </c>
      <c r="C105" s="179" t="str">
        <f>'Structure CAS'!C159</f>
        <v>---</v>
      </c>
      <c r="D105" s="179" t="str">
        <f>'Structure CAS'!D159</f>
        <v>m²</v>
      </c>
      <c r="E105" s="193">
        <f>'Structure CAS'!O159</f>
        <v>0</v>
      </c>
      <c r="F105" s="546" t="str">
        <f>'Structure CAS'!P159</f>
        <v>-</v>
      </c>
      <c r="G105" s="546">
        <f>'Structure CAS'!Q159</f>
        <v>0</v>
      </c>
      <c r="H105" s="523">
        <f>'Structure CAS'!R159</f>
        <v>0</v>
      </c>
      <c r="I105" s="179" t="s">
        <v>40</v>
      </c>
      <c r="J105" s="41" t="s">
        <v>26</v>
      </c>
      <c r="K105" s="179">
        <f>'Structure CAS'!S159</f>
        <v>0</v>
      </c>
    </row>
    <row r="106" spans="1:11" s="61" customFormat="1" ht="15" customHeight="1" x14ac:dyDescent="0.25">
      <c r="A106" s="179" t="str">
        <f>'Structure CAS'!A160</f>
        <v>---</v>
      </c>
      <c r="B106" s="179">
        <f>'Structure CAS'!B160</f>
        <v>0</v>
      </c>
      <c r="C106" s="179" t="str">
        <f>'Structure CAS'!C160</f>
        <v>---</v>
      </c>
      <c r="D106" s="179" t="str">
        <f>'Structure CAS'!D160</f>
        <v>m²</v>
      </c>
      <c r="E106" s="193">
        <f>'Structure CAS'!O160</f>
        <v>0</v>
      </c>
      <c r="F106" s="546" t="str">
        <f>'Structure CAS'!P160</f>
        <v>-</v>
      </c>
      <c r="G106" s="546">
        <f>'Structure CAS'!Q160</f>
        <v>0</v>
      </c>
      <c r="H106" s="523">
        <f>'Structure CAS'!R160</f>
        <v>0</v>
      </c>
      <c r="I106" s="179" t="s">
        <v>40</v>
      </c>
      <c r="J106" s="41" t="s">
        <v>26</v>
      </c>
      <c r="K106" s="179">
        <f>'Structure CAS'!S160</f>
        <v>0</v>
      </c>
    </row>
    <row r="107" spans="1:11" s="61" customFormat="1" ht="15" customHeight="1" x14ac:dyDescent="0.25">
      <c r="A107" s="179" t="str">
        <f>'Structure CAS'!A161</f>
        <v>---</v>
      </c>
      <c r="B107" s="179">
        <f>'Structure CAS'!B161</f>
        <v>0</v>
      </c>
      <c r="C107" s="179" t="str">
        <f>'Structure CAS'!C161</f>
        <v>---</v>
      </c>
      <c r="D107" s="179" t="str">
        <f>'Structure CAS'!D161</f>
        <v>m²</v>
      </c>
      <c r="E107" s="193">
        <f>'Structure CAS'!O161</f>
        <v>0</v>
      </c>
      <c r="F107" s="546" t="str">
        <f>'Structure CAS'!P161</f>
        <v>-</v>
      </c>
      <c r="G107" s="546">
        <f>'Structure CAS'!Q161</f>
        <v>0</v>
      </c>
      <c r="H107" s="523">
        <f>'Structure CAS'!R161</f>
        <v>0</v>
      </c>
      <c r="I107" s="179" t="s">
        <v>40</v>
      </c>
      <c r="J107" s="41" t="s">
        <v>26</v>
      </c>
      <c r="K107" s="179">
        <f>'Structure CAS'!S161</f>
        <v>0</v>
      </c>
    </row>
    <row r="108" spans="1:11" s="61" customFormat="1" ht="15" customHeight="1" x14ac:dyDescent="0.25">
      <c r="A108" s="179" t="str">
        <f>'Structure CAS'!A162</f>
        <v>---</v>
      </c>
      <c r="B108" s="179">
        <f>'Structure CAS'!B162</f>
        <v>0</v>
      </c>
      <c r="C108" s="179" t="str">
        <f>'Structure CAS'!C162</f>
        <v>---</v>
      </c>
      <c r="D108" s="179" t="str">
        <f>'Structure CAS'!D162</f>
        <v>m²</v>
      </c>
      <c r="E108" s="193">
        <f>'Structure CAS'!O162</f>
        <v>0</v>
      </c>
      <c r="F108" s="546" t="str">
        <f>'Structure CAS'!P162</f>
        <v>-</v>
      </c>
      <c r="G108" s="546">
        <f>'Structure CAS'!Q162</f>
        <v>0</v>
      </c>
      <c r="H108" s="523">
        <f>'Structure CAS'!R162</f>
        <v>0</v>
      </c>
      <c r="I108" s="179" t="s">
        <v>40</v>
      </c>
      <c r="J108" s="41" t="s">
        <v>26</v>
      </c>
      <c r="K108" s="179">
        <f>'Structure CAS'!S162</f>
        <v>0</v>
      </c>
    </row>
    <row r="109" spans="1:11" s="61" customFormat="1" ht="15" customHeight="1" x14ac:dyDescent="0.25">
      <c r="A109" s="179" t="str">
        <f>'Structure CAS'!A163</f>
        <v>---</v>
      </c>
      <c r="B109" s="179">
        <f>'Structure CAS'!B163</f>
        <v>0</v>
      </c>
      <c r="C109" s="179" t="str">
        <f>'Structure CAS'!C163</f>
        <v>---</v>
      </c>
      <c r="D109" s="179" t="str">
        <f>'Structure CAS'!D163</f>
        <v>m²</v>
      </c>
      <c r="E109" s="193">
        <f>'Structure CAS'!O163</f>
        <v>0</v>
      </c>
      <c r="F109" s="546" t="str">
        <f>'Structure CAS'!P163</f>
        <v>-</v>
      </c>
      <c r="G109" s="546">
        <f>'Structure CAS'!Q163</f>
        <v>0</v>
      </c>
      <c r="H109" s="523">
        <f>'Structure CAS'!R163</f>
        <v>0</v>
      </c>
      <c r="I109" s="179" t="s">
        <v>40</v>
      </c>
      <c r="J109" s="41" t="s">
        <v>26</v>
      </c>
      <c r="K109" s="179">
        <f>'Structure CAS'!S163</f>
        <v>0</v>
      </c>
    </row>
    <row r="110" spans="1:11" s="61" customFormat="1" ht="15" customHeight="1" x14ac:dyDescent="0.25">
      <c r="A110" s="179" t="str">
        <f>'Structure CAS'!A164</f>
        <v>---</v>
      </c>
      <c r="B110" s="179">
        <f>'Structure CAS'!B164</f>
        <v>0</v>
      </c>
      <c r="C110" s="179" t="str">
        <f>'Structure CAS'!C164</f>
        <v>---</v>
      </c>
      <c r="D110" s="179" t="str">
        <f>'Structure CAS'!D164</f>
        <v>m²</v>
      </c>
      <c r="E110" s="193">
        <f>'Structure CAS'!O164</f>
        <v>0</v>
      </c>
      <c r="F110" s="546" t="str">
        <f>'Structure CAS'!P164</f>
        <v>-</v>
      </c>
      <c r="G110" s="546">
        <f>'Structure CAS'!Q164</f>
        <v>0</v>
      </c>
      <c r="H110" s="523">
        <f>'Structure CAS'!R164</f>
        <v>0</v>
      </c>
      <c r="I110" s="179" t="s">
        <v>40</v>
      </c>
      <c r="J110" s="41" t="s">
        <v>26</v>
      </c>
      <c r="K110" s="179">
        <f>'Structure CAS'!S164</f>
        <v>0</v>
      </c>
    </row>
    <row r="111" spans="1:11" s="61" customFormat="1" ht="15" customHeight="1" x14ac:dyDescent="0.25">
      <c r="A111" s="179" t="str">
        <f>'Structure CAS'!A165</f>
        <v>---</v>
      </c>
      <c r="B111" s="179">
        <f>'Structure CAS'!B165</f>
        <v>0</v>
      </c>
      <c r="C111" s="179" t="str">
        <f>'Structure CAS'!C165</f>
        <v>---</v>
      </c>
      <c r="D111" s="179" t="str">
        <f>'Structure CAS'!D165</f>
        <v>m²</v>
      </c>
      <c r="E111" s="193">
        <f>'Structure CAS'!O165</f>
        <v>0</v>
      </c>
      <c r="F111" s="546" t="str">
        <f>'Structure CAS'!P165</f>
        <v>-</v>
      </c>
      <c r="G111" s="546">
        <f>'Structure CAS'!Q165</f>
        <v>0</v>
      </c>
      <c r="H111" s="523">
        <f>'Structure CAS'!R165</f>
        <v>0</v>
      </c>
      <c r="I111" s="179" t="s">
        <v>40</v>
      </c>
      <c r="J111" s="41" t="s">
        <v>26</v>
      </c>
      <c r="K111" s="179">
        <f>'Structure CAS'!S165</f>
        <v>0</v>
      </c>
    </row>
    <row r="112" spans="1:11" s="61" customFormat="1" ht="15" customHeight="1" x14ac:dyDescent="0.25">
      <c r="A112" s="179" t="str">
        <f>'Structure CAS'!A166</f>
        <v>---</v>
      </c>
      <c r="B112" s="179">
        <f>'Structure CAS'!B166</f>
        <v>0</v>
      </c>
      <c r="C112" s="179" t="str">
        <f>'Structure CAS'!C166</f>
        <v>---</v>
      </c>
      <c r="D112" s="179" t="str">
        <f>'Structure CAS'!D166</f>
        <v>m²</v>
      </c>
      <c r="E112" s="193">
        <f>'Structure CAS'!O166</f>
        <v>0</v>
      </c>
      <c r="F112" s="546" t="str">
        <f>'Structure CAS'!P166</f>
        <v>-</v>
      </c>
      <c r="G112" s="546">
        <f>'Structure CAS'!Q166</f>
        <v>0</v>
      </c>
      <c r="H112" s="523">
        <f>'Structure CAS'!R166</f>
        <v>0</v>
      </c>
      <c r="I112" s="179" t="s">
        <v>40</v>
      </c>
      <c r="J112" s="41" t="s">
        <v>26</v>
      </c>
      <c r="K112" s="179">
        <f>'Structure CAS'!S166</f>
        <v>0</v>
      </c>
    </row>
    <row r="113" spans="1:11" s="61" customFormat="1" ht="15" customHeight="1" x14ac:dyDescent="0.25">
      <c r="A113" s="179" t="str">
        <f>'Structure CAS'!A167</f>
        <v>---</v>
      </c>
      <c r="B113" s="179">
        <f>'Structure CAS'!B167</f>
        <v>0</v>
      </c>
      <c r="C113" s="179" t="str">
        <f>'Structure CAS'!C167</f>
        <v>---</v>
      </c>
      <c r="D113" s="179" t="str">
        <f>'Structure CAS'!D167</f>
        <v>m²</v>
      </c>
      <c r="E113" s="193">
        <f>'Structure CAS'!O167</f>
        <v>0</v>
      </c>
      <c r="F113" s="546" t="str">
        <f>'Structure CAS'!P167</f>
        <v>-</v>
      </c>
      <c r="G113" s="546">
        <f>'Structure CAS'!Q167</f>
        <v>0</v>
      </c>
      <c r="H113" s="523">
        <f>'Structure CAS'!R167</f>
        <v>0</v>
      </c>
      <c r="I113" s="179" t="s">
        <v>40</v>
      </c>
      <c r="J113" s="41" t="s">
        <v>26</v>
      </c>
      <c r="K113" s="179">
        <f>'Structure CAS'!S167</f>
        <v>0</v>
      </c>
    </row>
    <row r="114" spans="1:11" s="61" customFormat="1" ht="15" customHeight="1" x14ac:dyDescent="0.25">
      <c r="A114" s="179" t="str">
        <f>'Structure CAS'!A168</f>
        <v>---</v>
      </c>
      <c r="B114" s="179">
        <f>'Structure CAS'!B168</f>
        <v>0</v>
      </c>
      <c r="C114" s="179" t="str">
        <f>'Structure CAS'!C168</f>
        <v>---</v>
      </c>
      <c r="D114" s="179" t="str">
        <f>'Structure CAS'!D168</f>
        <v>m²</v>
      </c>
      <c r="E114" s="193">
        <f>'Structure CAS'!O168</f>
        <v>0</v>
      </c>
      <c r="F114" s="546" t="str">
        <f>'Structure CAS'!P168</f>
        <v>-</v>
      </c>
      <c r="G114" s="546">
        <f>'Structure CAS'!Q168</f>
        <v>0</v>
      </c>
      <c r="H114" s="523">
        <f>'Structure CAS'!R168</f>
        <v>0</v>
      </c>
      <c r="I114" s="179" t="s">
        <v>40</v>
      </c>
      <c r="J114" s="41" t="s">
        <v>26</v>
      </c>
      <c r="K114" s="179">
        <f>'Structure CAS'!S168</f>
        <v>0</v>
      </c>
    </row>
    <row r="115" spans="1:11" s="61" customFormat="1" ht="15" customHeight="1" x14ac:dyDescent="0.25">
      <c r="A115" s="179" t="str">
        <f>'Structure CAS'!A169</f>
        <v>---</v>
      </c>
      <c r="B115" s="179">
        <f>'Structure CAS'!B169</f>
        <v>0</v>
      </c>
      <c r="C115" s="179" t="str">
        <f>'Structure CAS'!C169</f>
        <v>---</v>
      </c>
      <c r="D115" s="179" t="str">
        <f>'Structure CAS'!D169</f>
        <v>m²</v>
      </c>
      <c r="E115" s="193">
        <f>'Structure CAS'!O169</f>
        <v>0</v>
      </c>
      <c r="F115" s="546" t="str">
        <f>'Structure CAS'!P169</f>
        <v>-</v>
      </c>
      <c r="G115" s="546">
        <f>'Structure CAS'!Q169</f>
        <v>0</v>
      </c>
      <c r="H115" s="523">
        <f>'Structure CAS'!R169</f>
        <v>0</v>
      </c>
      <c r="I115" s="179" t="s">
        <v>40</v>
      </c>
      <c r="J115" s="41" t="s">
        <v>26</v>
      </c>
      <c r="K115" s="179">
        <f>'Structure CAS'!S169</f>
        <v>0</v>
      </c>
    </row>
    <row r="116" spans="1:11" s="61" customFormat="1" ht="15" customHeight="1" x14ac:dyDescent="0.25">
      <c r="A116" s="179" t="str">
        <f>'Structure CAS'!A170</f>
        <v>---</v>
      </c>
      <c r="B116" s="179">
        <f>'Structure CAS'!B170</f>
        <v>0</v>
      </c>
      <c r="C116" s="179" t="str">
        <f>'Structure CAS'!C170</f>
        <v>---</v>
      </c>
      <c r="D116" s="179" t="str">
        <f>'Structure CAS'!D170</f>
        <v>m²</v>
      </c>
      <c r="E116" s="193">
        <f>'Structure CAS'!O170</f>
        <v>0</v>
      </c>
      <c r="F116" s="546" t="str">
        <f>'Structure CAS'!P170</f>
        <v>-</v>
      </c>
      <c r="G116" s="546">
        <f>'Structure CAS'!Q170</f>
        <v>0</v>
      </c>
      <c r="H116" s="523">
        <f>'Structure CAS'!R170</f>
        <v>0</v>
      </c>
      <c r="I116" s="179" t="s">
        <v>40</v>
      </c>
      <c r="J116" s="41" t="s">
        <v>26</v>
      </c>
      <c r="K116" s="179">
        <f>'Structure CAS'!S170</f>
        <v>0</v>
      </c>
    </row>
    <row r="117" spans="1:11" s="61" customFormat="1" ht="15" customHeight="1" x14ac:dyDescent="0.25">
      <c r="A117" s="179" t="str">
        <f>'Structure CAS'!A171</f>
        <v>---</v>
      </c>
      <c r="B117" s="179">
        <f>'Structure CAS'!B171</f>
        <v>0</v>
      </c>
      <c r="C117" s="179" t="str">
        <f>'Structure CAS'!C171</f>
        <v>---</v>
      </c>
      <c r="D117" s="179" t="str">
        <f>'Structure CAS'!D171</f>
        <v>m²</v>
      </c>
      <c r="E117" s="193">
        <f>'Structure CAS'!O171</f>
        <v>0</v>
      </c>
      <c r="F117" s="546" t="str">
        <f>'Structure CAS'!P171</f>
        <v>-</v>
      </c>
      <c r="G117" s="546">
        <f>'Structure CAS'!Q171</f>
        <v>0</v>
      </c>
      <c r="H117" s="523">
        <f>'Structure CAS'!R171</f>
        <v>0</v>
      </c>
      <c r="I117" s="179" t="s">
        <v>40</v>
      </c>
      <c r="J117" s="41" t="s">
        <v>26</v>
      </c>
      <c r="K117" s="179">
        <f>'Structure CAS'!S171</f>
        <v>0</v>
      </c>
    </row>
    <row r="118" spans="1:11" s="61" customFormat="1" ht="15" customHeight="1" x14ac:dyDescent="0.25">
      <c r="A118" s="179" t="str">
        <f>'Structure CAS'!A172</f>
        <v>---</v>
      </c>
      <c r="B118" s="179">
        <f>'Structure CAS'!B172</f>
        <v>0</v>
      </c>
      <c r="C118" s="179" t="str">
        <f>'Structure CAS'!C172</f>
        <v>---</v>
      </c>
      <c r="D118" s="179" t="str">
        <f>'Structure CAS'!D172</f>
        <v>m²</v>
      </c>
      <c r="E118" s="193">
        <f>'Structure CAS'!O172</f>
        <v>0</v>
      </c>
      <c r="F118" s="546" t="str">
        <f>'Structure CAS'!P172</f>
        <v>-</v>
      </c>
      <c r="G118" s="546">
        <f>'Structure CAS'!Q172</f>
        <v>0</v>
      </c>
      <c r="H118" s="523">
        <f>'Structure CAS'!R172</f>
        <v>0</v>
      </c>
      <c r="I118" s="179" t="s">
        <v>40</v>
      </c>
      <c r="J118" s="41" t="s">
        <v>26</v>
      </c>
      <c r="K118" s="179">
        <f>'Structure CAS'!S172</f>
        <v>0</v>
      </c>
    </row>
    <row r="119" spans="1:11" s="61" customFormat="1" ht="15" customHeight="1" x14ac:dyDescent="0.25">
      <c r="A119" s="179" t="str">
        <f>'Structure CAS'!A173</f>
        <v>---</v>
      </c>
      <c r="B119" s="179">
        <f>'Structure CAS'!B173</f>
        <v>0</v>
      </c>
      <c r="C119" s="179" t="str">
        <f>'Structure CAS'!C173</f>
        <v>---</v>
      </c>
      <c r="D119" s="179" t="str">
        <f>'Structure CAS'!D173</f>
        <v>m²</v>
      </c>
      <c r="E119" s="193">
        <f>'Structure CAS'!O173</f>
        <v>0</v>
      </c>
      <c r="F119" s="546" t="str">
        <f>'Structure CAS'!P173</f>
        <v>-</v>
      </c>
      <c r="G119" s="546">
        <f>'Structure CAS'!Q173</f>
        <v>0</v>
      </c>
      <c r="H119" s="523">
        <f>'Structure CAS'!R173</f>
        <v>0</v>
      </c>
      <c r="I119" s="179" t="s">
        <v>40</v>
      </c>
      <c r="J119" s="41" t="s">
        <v>26</v>
      </c>
      <c r="K119" s="179">
        <f>'Structure CAS'!S173</f>
        <v>0</v>
      </c>
    </row>
    <row r="120" spans="1:11" s="61" customFormat="1" ht="15" customHeight="1" x14ac:dyDescent="0.25">
      <c r="A120" s="220" t="str">
        <f>'Structure CAS'!A174</f>
        <v>---</v>
      </c>
      <c r="B120" s="220">
        <f>'Structure CAS'!B174</f>
        <v>0</v>
      </c>
      <c r="C120" s="220" t="str">
        <f>'Structure CAS'!C174</f>
        <v>---</v>
      </c>
      <c r="D120" s="220" t="str">
        <f>'Structure CAS'!D174</f>
        <v>m²</v>
      </c>
      <c r="E120" s="221">
        <f>'Structure CAS'!O174</f>
        <v>0</v>
      </c>
      <c r="F120" s="547" t="str">
        <f>'Structure CAS'!P174</f>
        <v>-</v>
      </c>
      <c r="G120" s="547">
        <f>'Structure CAS'!Q174</f>
        <v>0</v>
      </c>
      <c r="H120" s="534">
        <f>'Structure CAS'!R174</f>
        <v>0</v>
      </c>
      <c r="I120" s="220" t="s">
        <v>40</v>
      </c>
      <c r="J120" s="41" t="s">
        <v>26</v>
      </c>
      <c r="K120" s="220">
        <f>'Structure CAS'!S174</f>
        <v>0</v>
      </c>
    </row>
    <row r="121" spans="1:11" s="61" customFormat="1" ht="15" customHeight="1" x14ac:dyDescent="0.25">
      <c r="A121" s="220" t="str">
        <f>'Structure CAS'!A175</f>
        <v>---</v>
      </c>
      <c r="B121" s="220">
        <f>'Structure CAS'!B175</f>
        <v>0</v>
      </c>
      <c r="C121" s="220" t="str">
        <f>'Structure CAS'!C175</f>
        <v>---</v>
      </c>
      <c r="D121" s="220" t="str">
        <f>'Structure CAS'!D175</f>
        <v>m²</v>
      </c>
      <c r="E121" s="221">
        <f>'Structure CAS'!O175</f>
        <v>0</v>
      </c>
      <c r="F121" s="547" t="str">
        <f>'Structure CAS'!P175</f>
        <v>-</v>
      </c>
      <c r="G121" s="547">
        <f>'Structure CAS'!Q175</f>
        <v>0</v>
      </c>
      <c r="H121" s="534">
        <f>'Structure CAS'!R175</f>
        <v>0</v>
      </c>
      <c r="I121" s="220" t="s">
        <v>40</v>
      </c>
      <c r="J121" s="41" t="s">
        <v>26</v>
      </c>
      <c r="K121" s="220">
        <f>'Structure CAS'!S175</f>
        <v>0</v>
      </c>
    </row>
    <row r="122" spans="1:11" s="61" customFormat="1" ht="15" customHeight="1" x14ac:dyDescent="0.25">
      <c r="A122" s="220" t="str">
        <f>'Structure CAS'!A176</f>
        <v>---</v>
      </c>
      <c r="B122" s="220">
        <f>'Structure CAS'!B176</f>
        <v>0</v>
      </c>
      <c r="C122" s="220" t="str">
        <f>'Structure CAS'!C176</f>
        <v>---</v>
      </c>
      <c r="D122" s="220" t="str">
        <f>'Structure CAS'!D176</f>
        <v>m²</v>
      </c>
      <c r="E122" s="221">
        <f>'Structure CAS'!O176</f>
        <v>0</v>
      </c>
      <c r="F122" s="547" t="str">
        <f>'Structure CAS'!P176</f>
        <v>-</v>
      </c>
      <c r="G122" s="547">
        <f>'Structure CAS'!Q176</f>
        <v>0</v>
      </c>
      <c r="H122" s="534">
        <f>'Structure CAS'!R176</f>
        <v>0</v>
      </c>
      <c r="I122" s="220" t="s">
        <v>40</v>
      </c>
      <c r="J122" s="41" t="s">
        <v>26</v>
      </c>
      <c r="K122" s="220">
        <f>'Structure CAS'!S176</f>
        <v>0</v>
      </c>
    </row>
    <row r="123" spans="1:11" s="61" customFormat="1" ht="15" customHeight="1" x14ac:dyDescent="0.25">
      <c r="A123" s="220" t="str">
        <f>'Structure CAS'!A177</f>
        <v>---</v>
      </c>
      <c r="B123" s="220">
        <f>'Structure CAS'!B177</f>
        <v>0</v>
      </c>
      <c r="C123" s="220" t="str">
        <f>'Structure CAS'!C177</f>
        <v>---</v>
      </c>
      <c r="D123" s="220" t="str">
        <f>'Structure CAS'!D177</f>
        <v>m²</v>
      </c>
      <c r="E123" s="221">
        <f>'Structure CAS'!O177</f>
        <v>0</v>
      </c>
      <c r="F123" s="547" t="str">
        <f>'Structure CAS'!P177</f>
        <v>-</v>
      </c>
      <c r="G123" s="547">
        <f>'Structure CAS'!Q177</f>
        <v>0</v>
      </c>
      <c r="H123" s="534">
        <f>'Structure CAS'!R177</f>
        <v>0</v>
      </c>
      <c r="I123" s="220" t="s">
        <v>40</v>
      </c>
      <c r="J123" s="41" t="s">
        <v>26</v>
      </c>
      <c r="K123" s="220">
        <f>'Structure CAS'!S177</f>
        <v>0</v>
      </c>
    </row>
    <row r="124" spans="1:11" s="61" customFormat="1" ht="15" customHeight="1" x14ac:dyDescent="0.25">
      <c r="A124" s="220" t="str">
        <f>'Structure CAS'!A178</f>
        <v>---</v>
      </c>
      <c r="B124" s="220">
        <f>'Structure CAS'!B178</f>
        <v>0</v>
      </c>
      <c r="C124" s="220" t="str">
        <f>'Structure CAS'!C178</f>
        <v>---</v>
      </c>
      <c r="D124" s="220" t="str">
        <f>'Structure CAS'!D178</f>
        <v>m²</v>
      </c>
      <c r="E124" s="221">
        <f>'Structure CAS'!O178</f>
        <v>0</v>
      </c>
      <c r="F124" s="547" t="str">
        <f>'Structure CAS'!P178</f>
        <v>-</v>
      </c>
      <c r="G124" s="547">
        <f>'Structure CAS'!Q178</f>
        <v>0</v>
      </c>
      <c r="H124" s="534">
        <f>'Structure CAS'!R178</f>
        <v>0</v>
      </c>
      <c r="I124" s="220" t="s">
        <v>40</v>
      </c>
      <c r="J124" s="41" t="s">
        <v>26</v>
      </c>
      <c r="K124" s="220">
        <f>'Structure CAS'!S178</f>
        <v>0</v>
      </c>
    </row>
    <row r="125" spans="1:11" s="61" customFormat="1" ht="15" customHeight="1" x14ac:dyDescent="0.25">
      <c r="A125" s="220" t="str">
        <f>'Structure CAS'!A179</f>
        <v>---</v>
      </c>
      <c r="B125" s="220">
        <f>'Structure CAS'!B179</f>
        <v>0</v>
      </c>
      <c r="C125" s="220" t="str">
        <f>'Structure CAS'!C179</f>
        <v>---</v>
      </c>
      <c r="D125" s="220" t="str">
        <f>'Structure CAS'!D179</f>
        <v>m²</v>
      </c>
      <c r="E125" s="221">
        <f>'Structure CAS'!O179</f>
        <v>0</v>
      </c>
      <c r="F125" s="547" t="str">
        <f>'Structure CAS'!P179</f>
        <v>-</v>
      </c>
      <c r="G125" s="547">
        <f>'Structure CAS'!Q179</f>
        <v>0</v>
      </c>
      <c r="H125" s="534">
        <f>'Structure CAS'!R179</f>
        <v>0</v>
      </c>
      <c r="I125" s="220" t="s">
        <v>40</v>
      </c>
      <c r="J125" s="41" t="s">
        <v>26</v>
      </c>
      <c r="K125" s="220">
        <f>'Structure CAS'!S179</f>
        <v>0</v>
      </c>
    </row>
    <row r="126" spans="1:11" s="61" customFormat="1" ht="15" customHeight="1" x14ac:dyDescent="0.25">
      <c r="A126" s="220" t="str">
        <f>'Structure CAS'!A180</f>
        <v>---</v>
      </c>
      <c r="B126" s="220">
        <f>'Structure CAS'!B180</f>
        <v>0</v>
      </c>
      <c r="C126" s="220" t="str">
        <f>'Structure CAS'!C180</f>
        <v>---</v>
      </c>
      <c r="D126" s="220" t="str">
        <f>'Structure CAS'!D180</f>
        <v>m²</v>
      </c>
      <c r="E126" s="221">
        <f>'Structure CAS'!O180</f>
        <v>0</v>
      </c>
      <c r="F126" s="547" t="str">
        <f>'Structure CAS'!P180</f>
        <v>-</v>
      </c>
      <c r="G126" s="547">
        <f>'Structure CAS'!Q180</f>
        <v>0</v>
      </c>
      <c r="H126" s="534">
        <f>'Structure CAS'!R180</f>
        <v>0</v>
      </c>
      <c r="I126" s="220" t="s">
        <v>40</v>
      </c>
      <c r="J126" s="41" t="s">
        <v>26</v>
      </c>
      <c r="K126" s="220">
        <f>'Structure CAS'!S180</f>
        <v>0</v>
      </c>
    </row>
    <row r="127" spans="1:11" s="61" customFormat="1" ht="15" customHeight="1" x14ac:dyDescent="0.25">
      <c r="A127" s="220" t="str">
        <f>'Structure CAS'!A181</f>
        <v>---</v>
      </c>
      <c r="B127" s="220">
        <f>'Structure CAS'!B181</f>
        <v>0</v>
      </c>
      <c r="C127" s="220" t="str">
        <f>'Structure CAS'!C181</f>
        <v>---</v>
      </c>
      <c r="D127" s="220" t="str">
        <f>'Structure CAS'!D181</f>
        <v>m²</v>
      </c>
      <c r="E127" s="221">
        <f>'Structure CAS'!O181</f>
        <v>0</v>
      </c>
      <c r="F127" s="547" t="str">
        <f>'Structure CAS'!P181</f>
        <v>-</v>
      </c>
      <c r="G127" s="547">
        <f>'Structure CAS'!Q181</f>
        <v>0</v>
      </c>
      <c r="H127" s="534">
        <f>'Structure CAS'!R181</f>
        <v>0</v>
      </c>
      <c r="I127" s="220" t="s">
        <v>40</v>
      </c>
      <c r="J127" s="41" t="s">
        <v>26</v>
      </c>
      <c r="K127" s="220">
        <f>'Structure CAS'!S181</f>
        <v>0</v>
      </c>
    </row>
    <row r="128" spans="1:11" s="61" customFormat="1" ht="15" customHeight="1" x14ac:dyDescent="0.25">
      <c r="A128" s="220" t="str">
        <f>'Structure CAS'!A182</f>
        <v>---</v>
      </c>
      <c r="B128" s="220">
        <f>'Structure CAS'!B182</f>
        <v>0</v>
      </c>
      <c r="C128" s="220" t="str">
        <f>'Structure CAS'!C182</f>
        <v>---</v>
      </c>
      <c r="D128" s="220" t="str">
        <f>'Structure CAS'!D182</f>
        <v>m²</v>
      </c>
      <c r="E128" s="221">
        <f>'Structure CAS'!O182</f>
        <v>0</v>
      </c>
      <c r="F128" s="547" t="str">
        <f>'Structure CAS'!P182</f>
        <v>-</v>
      </c>
      <c r="G128" s="547">
        <f>'Structure CAS'!Q182</f>
        <v>0</v>
      </c>
      <c r="H128" s="534">
        <f>'Structure CAS'!R182</f>
        <v>0</v>
      </c>
      <c r="I128" s="220" t="s">
        <v>40</v>
      </c>
      <c r="J128" s="41" t="s">
        <v>26</v>
      </c>
      <c r="K128" s="220">
        <f>'Structure CAS'!S182</f>
        <v>0</v>
      </c>
    </row>
    <row r="129" spans="1:11" s="61" customFormat="1" ht="15" customHeight="1" x14ac:dyDescent="0.25">
      <c r="A129" s="220" t="str">
        <f>'Structure CAS'!A183</f>
        <v>---</v>
      </c>
      <c r="B129" s="220">
        <f>'Structure CAS'!B183</f>
        <v>0</v>
      </c>
      <c r="C129" s="220" t="str">
        <f>'Structure CAS'!C183</f>
        <v>---</v>
      </c>
      <c r="D129" s="220" t="str">
        <f>'Structure CAS'!D183</f>
        <v>m²</v>
      </c>
      <c r="E129" s="221">
        <f>'Structure CAS'!O183</f>
        <v>0</v>
      </c>
      <c r="F129" s="547" t="str">
        <f>'Structure CAS'!P183</f>
        <v>-</v>
      </c>
      <c r="G129" s="547">
        <f>'Structure CAS'!Q183</f>
        <v>0</v>
      </c>
      <c r="H129" s="534">
        <f>'Structure CAS'!R183</f>
        <v>0</v>
      </c>
      <c r="I129" s="220" t="s">
        <v>40</v>
      </c>
      <c r="J129" s="41" t="s">
        <v>26</v>
      </c>
      <c r="K129" s="220">
        <f>'Structure CAS'!S183</f>
        <v>0</v>
      </c>
    </row>
    <row r="130" spans="1:11" s="61" customFormat="1" ht="15" customHeight="1" x14ac:dyDescent="0.25">
      <c r="A130" s="220" t="str">
        <f>'Structure CAS'!A184</f>
        <v>---</v>
      </c>
      <c r="B130" s="220">
        <f>'Structure CAS'!B184</f>
        <v>0</v>
      </c>
      <c r="C130" s="220" t="str">
        <f>'Structure CAS'!C184</f>
        <v>---</v>
      </c>
      <c r="D130" s="220" t="str">
        <f>'Structure CAS'!D184</f>
        <v>m²</v>
      </c>
      <c r="E130" s="221">
        <f>'Structure CAS'!O184</f>
        <v>0</v>
      </c>
      <c r="F130" s="547" t="str">
        <f>'Structure CAS'!P184</f>
        <v>-</v>
      </c>
      <c r="G130" s="547">
        <f>'Structure CAS'!Q184</f>
        <v>0</v>
      </c>
      <c r="H130" s="534">
        <f>'Structure CAS'!R184</f>
        <v>0</v>
      </c>
      <c r="I130" s="220" t="s">
        <v>40</v>
      </c>
      <c r="J130" s="41" t="s">
        <v>26</v>
      </c>
      <c r="K130" s="220">
        <f>'Structure CAS'!S184</f>
        <v>0</v>
      </c>
    </row>
    <row r="131" spans="1:11" s="61" customFormat="1" ht="15" customHeight="1" x14ac:dyDescent="0.25">
      <c r="A131" s="220" t="str">
        <f>'Structure CAS'!A185</f>
        <v>---</v>
      </c>
      <c r="B131" s="220">
        <f>'Structure CAS'!B185</f>
        <v>0</v>
      </c>
      <c r="C131" s="220" t="str">
        <f>'Structure CAS'!C185</f>
        <v>---</v>
      </c>
      <c r="D131" s="220" t="str">
        <f>'Structure CAS'!D185</f>
        <v>m²</v>
      </c>
      <c r="E131" s="221">
        <f>'Structure CAS'!O185</f>
        <v>0</v>
      </c>
      <c r="F131" s="547" t="str">
        <f>'Structure CAS'!P185</f>
        <v>-</v>
      </c>
      <c r="G131" s="547">
        <f>'Structure CAS'!Q185</f>
        <v>0</v>
      </c>
      <c r="H131" s="534">
        <f>'Structure CAS'!R185</f>
        <v>0</v>
      </c>
      <c r="I131" s="220" t="s">
        <v>40</v>
      </c>
      <c r="J131" s="41" t="s">
        <v>26</v>
      </c>
      <c r="K131" s="220">
        <f>'Structure CAS'!S185</f>
        <v>0</v>
      </c>
    </row>
    <row r="132" spans="1:11" s="61" customFormat="1" ht="15" customHeight="1" x14ac:dyDescent="0.25">
      <c r="A132" s="220" t="str">
        <f>'Structure CAS'!A186</f>
        <v>---</v>
      </c>
      <c r="B132" s="220">
        <f>'Structure CAS'!B186</f>
        <v>0</v>
      </c>
      <c r="C132" s="220" t="str">
        <f>'Structure CAS'!C186</f>
        <v>---</v>
      </c>
      <c r="D132" s="220" t="str">
        <f>'Structure CAS'!D186</f>
        <v>m²</v>
      </c>
      <c r="E132" s="221">
        <f>'Structure CAS'!O186</f>
        <v>0</v>
      </c>
      <c r="F132" s="547" t="str">
        <f>'Structure CAS'!P186</f>
        <v>-</v>
      </c>
      <c r="G132" s="547">
        <f>'Structure CAS'!Q186</f>
        <v>0</v>
      </c>
      <c r="H132" s="534">
        <f>'Structure CAS'!R186</f>
        <v>0</v>
      </c>
      <c r="I132" s="220" t="s">
        <v>40</v>
      </c>
      <c r="J132" s="41" t="s">
        <v>26</v>
      </c>
      <c r="K132" s="220">
        <f>'Structure CAS'!S186</f>
        <v>0</v>
      </c>
    </row>
    <row r="133" spans="1:11" s="61" customFormat="1" ht="15" customHeight="1" x14ac:dyDescent="0.25">
      <c r="A133" s="179" t="str">
        <f>'Structure PPM'!A22</f>
        <v>I.1.1</v>
      </c>
      <c r="B133" s="179" t="str">
        <f>'Structure PPM'!B22</f>
        <v>Locaux d’arrestation provisoire (cellules)</v>
      </c>
      <c r="C133" s="179" t="str">
        <f>'Structure PPM'!C22</f>
        <v>SUP 1</v>
      </c>
      <c r="D133" s="179" t="str">
        <f>'Structure PPM'!D22</f>
        <v>Local</v>
      </c>
      <c r="E133" s="193">
        <f>'Structure PPM'!F22</f>
        <v>0</v>
      </c>
      <c r="F133" s="546">
        <f>'Structure PPM'!G22</f>
        <v>12</v>
      </c>
      <c r="G133" s="546">
        <f>'Structure PPM'!H22</f>
        <v>12</v>
      </c>
      <c r="H133" s="523">
        <f>'Structure PPM'!I22</f>
        <v>0</v>
      </c>
      <c r="I133" s="179" t="s">
        <v>41</v>
      </c>
      <c r="J133" s="179" t="s">
        <v>42</v>
      </c>
      <c r="K133" s="179">
        <f>'Structure PPM'!J22</f>
        <v>0</v>
      </c>
    </row>
    <row r="134" spans="1:11" s="61" customFormat="1" ht="15" customHeight="1" x14ac:dyDescent="0.25">
      <c r="A134" s="179" t="str">
        <f>'Structure PPM'!A23</f>
        <v>I.1.1.1</v>
      </c>
      <c r="B134" s="179" t="str">
        <f>'Structure PPM'!B23</f>
        <v>Hall de local d’arrestation</v>
      </c>
      <c r="C134" s="179" t="str">
        <f>'Structure PPM'!C23</f>
        <v>SUS 7</v>
      </c>
      <c r="D134" s="179" t="str">
        <f>'Structure PPM'!D23</f>
        <v>Local</v>
      </c>
      <c r="E134" s="193">
        <f>'Structure PPM'!F23</f>
        <v>0</v>
      </c>
      <c r="F134" s="546">
        <f>'Structure PPM'!G23</f>
        <v>9</v>
      </c>
      <c r="G134" s="546">
        <f>'Structure PPM'!H23</f>
        <v>9</v>
      </c>
      <c r="H134" s="523">
        <f>'Structure PPM'!I23</f>
        <v>0</v>
      </c>
      <c r="I134" s="179" t="s">
        <v>41</v>
      </c>
      <c r="J134" s="179" t="s">
        <v>42</v>
      </c>
      <c r="K134" s="179">
        <f>'Structure PPM'!J23</f>
        <v>0</v>
      </c>
    </row>
    <row r="135" spans="1:11" s="61" customFormat="1" ht="15" customHeight="1" x14ac:dyDescent="0.25">
      <c r="A135" s="179" t="str">
        <f>'Structure PPM'!A24</f>
        <v>I.1.2</v>
      </c>
      <c r="B135" s="179" t="str">
        <f>'Structure PPM'!B24</f>
        <v>Salle d’interrogatoire PM / bureau JI</v>
      </c>
      <c r="C135" s="179" t="str">
        <f>'Structure PPM'!C24</f>
        <v>SUP 2</v>
      </c>
      <c r="D135" s="179" t="str">
        <f>'Structure PPM'!D24</f>
        <v>Local</v>
      </c>
      <c r="E135" s="193">
        <f>'Structure PPM'!F24</f>
        <v>0</v>
      </c>
      <c r="F135" s="546">
        <f>'Structure PPM'!G24</f>
        <v>12</v>
      </c>
      <c r="G135" s="546">
        <f>'Structure PPM'!H24</f>
        <v>12</v>
      </c>
      <c r="H135" s="523">
        <f>'Structure PPM'!I24</f>
        <v>0</v>
      </c>
      <c r="I135" s="179" t="s">
        <v>41</v>
      </c>
      <c r="J135" s="179" t="s">
        <v>42</v>
      </c>
      <c r="K135" s="179">
        <f>'Structure PPM'!J24</f>
        <v>0</v>
      </c>
    </row>
    <row r="136" spans="1:11" s="61" customFormat="1" ht="15" customHeight="1" x14ac:dyDescent="0.25">
      <c r="A136" s="179" t="str">
        <f>'Structure PPM'!A27</f>
        <v>I.2.1</v>
      </c>
      <c r="B136" s="179" t="str">
        <f>'Structure PPM'!B27</f>
        <v>Bureau 2 pers. (2 PTB) C po PM et rempl</v>
      </c>
      <c r="C136" s="179" t="str">
        <f>'Structure PPM'!C27</f>
        <v>SUP 2</v>
      </c>
      <c r="D136" s="179" t="str">
        <f>'Structure PPM'!D27</f>
        <v>PTB/mil PM</v>
      </c>
      <c r="E136" s="193">
        <f>'Structure PPM'!F27</f>
        <v>0</v>
      </c>
      <c r="F136" s="546">
        <f>'Structure PPM'!G27</f>
        <v>11</v>
      </c>
      <c r="G136" s="546">
        <f>'Structure PPM'!H27</f>
        <v>0</v>
      </c>
      <c r="H136" s="523">
        <f>'Structure PPM'!I27</f>
        <v>0</v>
      </c>
      <c r="I136" s="179" t="s">
        <v>41</v>
      </c>
      <c r="J136" s="179" t="s">
        <v>42</v>
      </c>
      <c r="K136" s="179">
        <f>'Structure PPM'!J27</f>
        <v>0</v>
      </c>
    </row>
    <row r="137" spans="1:11" s="61" customFormat="1" ht="15" customHeight="1" x14ac:dyDescent="0.25">
      <c r="A137" s="179" t="str">
        <f>'Structure PPM'!A28</f>
        <v>I.2.2</v>
      </c>
      <c r="B137" s="179" t="str">
        <f>'Structure PPM'!B28</f>
        <v>Bureau 2 pers. (2 PTB) sof PM (travail par équipes)</v>
      </c>
      <c r="C137" s="179" t="str">
        <f>'Structure PPM'!C28</f>
        <v>SUP 2</v>
      </c>
      <c r="D137" s="179" t="str">
        <f>'Structure PPM'!D28</f>
        <v>PTB/mil PM</v>
      </c>
      <c r="E137" s="193">
        <f>'Structure PPM'!F28</f>
        <v>0</v>
      </c>
      <c r="F137" s="546">
        <f>'Structure PPM'!G28</f>
        <v>11</v>
      </c>
      <c r="G137" s="546">
        <f>'Structure PPM'!H28</f>
        <v>0</v>
      </c>
      <c r="H137" s="523">
        <f>'Structure PPM'!I28</f>
        <v>0</v>
      </c>
      <c r="I137" s="179" t="s">
        <v>41</v>
      </c>
      <c r="J137" s="179" t="s">
        <v>42</v>
      </c>
      <c r="K137" s="179">
        <f>'Structure PPM'!J28</f>
        <v>0</v>
      </c>
    </row>
    <row r="138" spans="1:11" s="61" customFormat="1" ht="15" customHeight="1" x14ac:dyDescent="0.25">
      <c r="A138" s="179" t="str">
        <f>'Structure PPM'!A29</f>
        <v>I.2.3</v>
      </c>
      <c r="B138" s="179" t="str">
        <f>'Structure PPM'!B29</f>
        <v>Local pour matériel de bureau/appareils de bureau</v>
      </c>
      <c r="C138" s="179" t="str">
        <f>'Structure PPM'!C29</f>
        <v>SUP 4</v>
      </c>
      <c r="D138" s="179" t="str">
        <f>'Structure PPM'!D29</f>
        <v>Local</v>
      </c>
      <c r="E138" s="193">
        <f>'Structure PPM'!F29</f>
        <v>0</v>
      </c>
      <c r="F138" s="546" t="str">
        <f>'Structure PPM'!G29</f>
        <v>-</v>
      </c>
      <c r="G138" s="546">
        <f>'Structure PPM'!H29</f>
        <v>7</v>
      </c>
      <c r="H138" s="523">
        <f>'Structure PPM'!I29</f>
        <v>0</v>
      </c>
      <c r="I138" s="179" t="s">
        <v>41</v>
      </c>
      <c r="J138" s="179" t="s">
        <v>42</v>
      </c>
      <c r="K138" s="179">
        <f>'Structure PPM'!J29</f>
        <v>0</v>
      </c>
    </row>
    <row r="139" spans="1:11" s="61" customFormat="1" ht="15" customHeight="1" x14ac:dyDescent="0.25">
      <c r="A139" s="179" t="str">
        <f>'Structure PPM'!A30</f>
        <v>I.2.4</v>
      </c>
      <c r="B139" s="179" t="str">
        <f>'Structure PPM'!B30</f>
        <v xml:space="preserve">Locaux sanitaires visiteurs unisexes (WC/lavabo) </v>
      </c>
      <c r="C139" s="179" t="str">
        <f>'Structure PPM'!C30</f>
        <v>SUS 7</v>
      </c>
      <c r="D139" s="179" t="str">
        <f>'Structure PPM'!D30</f>
        <v>Local</v>
      </c>
      <c r="E139" s="193">
        <f>'Structure PPM'!F30</f>
        <v>0</v>
      </c>
      <c r="F139" s="546" t="str">
        <f>'Structure PPM'!G30</f>
        <v>-</v>
      </c>
      <c r="G139" s="546">
        <f>'Structure PPM'!H30</f>
        <v>2</v>
      </c>
      <c r="H139" s="523">
        <f>'Structure PPM'!I30</f>
        <v>0</v>
      </c>
      <c r="I139" s="179" t="s">
        <v>41</v>
      </c>
      <c r="J139" s="179" t="s">
        <v>42</v>
      </c>
      <c r="K139" s="179">
        <f>'Structure PPM'!J30</f>
        <v>0</v>
      </c>
    </row>
    <row r="140" spans="1:11" s="61" customFormat="1" ht="15" customHeight="1" x14ac:dyDescent="0.25">
      <c r="A140" s="179" t="str">
        <f>'Structure PPM'!A33</f>
        <v>I.3.1</v>
      </c>
      <c r="B140" s="179" t="str">
        <f>'Structure PPM'!B33</f>
        <v>Sas d’entrée à accès sécurisé (loge)</v>
      </c>
      <c r="C140" s="179" t="str">
        <f>'Structure PPM'!C33</f>
        <v>SUP 2</v>
      </c>
      <c r="D140" s="179" t="str">
        <f>'Structure PPM'!D33</f>
        <v>Local</v>
      </c>
      <c r="E140" s="193">
        <f>'Structure PPM'!F33</f>
        <v>0</v>
      </c>
      <c r="F140" s="546" t="str">
        <f>'Structure PPM'!G33</f>
        <v>-</v>
      </c>
      <c r="G140" s="546">
        <f>'Structure PPM'!H33</f>
        <v>12</v>
      </c>
      <c r="H140" s="523">
        <f>'Structure PPM'!I33</f>
        <v>0</v>
      </c>
      <c r="I140" s="179" t="s">
        <v>41</v>
      </c>
      <c r="J140" s="179" t="s">
        <v>42</v>
      </c>
      <c r="K140" s="179">
        <f>'Structure PPM'!J33</f>
        <v>0</v>
      </c>
    </row>
    <row r="141" spans="1:11" s="61" customFormat="1" ht="15" customHeight="1" x14ac:dyDescent="0.25">
      <c r="A141" s="179" t="str">
        <f>'Structure PPM'!A34</f>
        <v>I.3.2</v>
      </c>
      <c r="B141" s="179" t="str">
        <f>'Structure PPM'!B34</f>
        <v>Local de sécurité (mat sens, armes, munitions)</v>
      </c>
      <c r="C141" s="179" t="str">
        <f>'Structure PPM'!C34</f>
        <v>SUP 4</v>
      </c>
      <c r="D141" s="179" t="str">
        <f>'Structure PPM'!D34</f>
        <v>Local</v>
      </c>
      <c r="E141" s="193">
        <f>'Structure PPM'!F34</f>
        <v>0</v>
      </c>
      <c r="F141" s="546" t="str">
        <f>'Structure PPM'!G34</f>
        <v>-</v>
      </c>
      <c r="G141" s="546">
        <f>'Structure PPM'!H34</f>
        <v>12</v>
      </c>
      <c r="H141" s="523">
        <f>'Structure PPM'!I34</f>
        <v>0</v>
      </c>
      <c r="I141" s="179" t="s">
        <v>41</v>
      </c>
      <c r="J141" s="179" t="s">
        <v>42</v>
      </c>
      <c r="K141" s="179">
        <f>'Structure PPM'!J34</f>
        <v>0</v>
      </c>
    </row>
    <row r="142" spans="1:11" s="61" customFormat="1" ht="15" customHeight="1" x14ac:dyDescent="0.25">
      <c r="A142" s="179" t="str">
        <f>'Structure PPM'!A35</f>
        <v>I.3.3</v>
      </c>
      <c r="B142" s="179" t="str">
        <f>'Structure PPM'!B35</f>
        <v xml:space="preserve">Salle des scellés </v>
      </c>
      <c r="C142" s="179" t="str">
        <f>'Structure PPM'!C35</f>
        <v>SUP 4</v>
      </c>
      <c r="D142" s="179" t="str">
        <f>'Structure PPM'!D35</f>
        <v>Local</v>
      </c>
      <c r="E142" s="193">
        <f>'Structure PPM'!F35</f>
        <v>0</v>
      </c>
      <c r="F142" s="546" t="str">
        <f>'Structure PPM'!G35</f>
        <v>-</v>
      </c>
      <c r="G142" s="546">
        <f>'Structure PPM'!H35</f>
        <v>15</v>
      </c>
      <c r="H142" s="523">
        <f>'Structure PPM'!I35</f>
        <v>0</v>
      </c>
      <c r="I142" s="179" t="s">
        <v>41</v>
      </c>
      <c r="J142" s="179" t="s">
        <v>42</v>
      </c>
      <c r="K142" s="179">
        <f>'Structure PPM'!J35</f>
        <v>0</v>
      </c>
    </row>
    <row r="143" spans="1:11" s="61" customFormat="1" ht="15" customHeight="1" x14ac:dyDescent="0.25">
      <c r="A143" s="179" t="str">
        <f>'Structure PPM'!A36</f>
        <v>I.3.4</v>
      </c>
      <c r="B143" s="179" t="str">
        <f>'Structure PPM'!B36</f>
        <v xml:space="preserve">Archives </v>
      </c>
      <c r="C143" s="179" t="str">
        <f>'Structure PPM'!C36</f>
        <v>SUP 4</v>
      </c>
      <c r="D143" s="179" t="str">
        <f>'Structure PPM'!D36</f>
        <v>Local</v>
      </c>
      <c r="E143" s="193">
        <f>'Structure PPM'!F36</f>
        <v>0</v>
      </c>
      <c r="F143" s="546" t="str">
        <f>'Structure PPM'!G36</f>
        <v>-</v>
      </c>
      <c r="G143" s="546">
        <f>'Structure PPM'!H36</f>
        <v>15</v>
      </c>
      <c r="H143" s="523">
        <f>'Structure PPM'!I36</f>
        <v>0</v>
      </c>
      <c r="I143" s="179" t="s">
        <v>41</v>
      </c>
      <c r="J143" s="179" t="s">
        <v>42</v>
      </c>
      <c r="K143" s="179">
        <f>'Structure PPM'!J36</f>
        <v>0</v>
      </c>
    </row>
    <row r="144" spans="1:11" s="61" customFormat="1" ht="15" customHeight="1" x14ac:dyDescent="0.25">
      <c r="A144" s="179" t="str">
        <f>'Structure PPM'!A39</f>
        <v>I.4.1</v>
      </c>
      <c r="B144" s="179" t="str">
        <f>'Structure PPM'!B39</f>
        <v>Chambre 2 pers. pour femmes</v>
      </c>
      <c r="C144" s="179" t="str">
        <f>'Structure PPM'!C39</f>
        <v>SUP 1</v>
      </c>
      <c r="D144" s="179" t="str">
        <f>'Structure PPM'!D39</f>
        <v>Local</v>
      </c>
      <c r="E144" s="193">
        <f>'Structure PPM'!F39</f>
        <v>0</v>
      </c>
      <c r="F144" s="546">
        <f>'Structure PPM'!G39</f>
        <v>9</v>
      </c>
      <c r="G144" s="546">
        <f>'Structure PPM'!H39</f>
        <v>18</v>
      </c>
      <c r="H144" s="523">
        <f>'Structure PPM'!I39</f>
        <v>0</v>
      </c>
      <c r="I144" s="179" t="s">
        <v>41</v>
      </c>
      <c r="J144" s="179" t="s">
        <v>42</v>
      </c>
      <c r="K144" s="179">
        <f>'Structure PPM'!J39</f>
        <v>0</v>
      </c>
    </row>
    <row r="145" spans="1:11" s="61" customFormat="1" ht="15" customHeight="1" x14ac:dyDescent="0.25">
      <c r="A145" s="179" t="str">
        <f>'Structure PPM'!A40</f>
        <v>I.4.2</v>
      </c>
      <c r="B145" s="179" t="str">
        <f>'Structure PPM'!B40</f>
        <v>Chambre 2 pers. pour hommes</v>
      </c>
      <c r="C145" s="179" t="str">
        <f>'Structure PPM'!C40</f>
        <v>SUP 1</v>
      </c>
      <c r="D145" s="179" t="str">
        <f>'Structure PPM'!D40</f>
        <v>Local</v>
      </c>
      <c r="E145" s="193">
        <f>'Structure PPM'!F40</f>
        <v>0</v>
      </c>
      <c r="F145" s="546">
        <f>'Structure PPM'!G40</f>
        <v>9</v>
      </c>
      <c r="G145" s="546">
        <f>'Structure PPM'!H40</f>
        <v>18</v>
      </c>
      <c r="H145" s="523">
        <f>'Structure PPM'!I40</f>
        <v>0</v>
      </c>
      <c r="I145" s="179" t="s">
        <v>41</v>
      </c>
      <c r="J145" s="179" t="s">
        <v>42</v>
      </c>
      <c r="K145" s="179">
        <f>'Structure PPM'!J40</f>
        <v>0</v>
      </c>
    </row>
    <row r="146" spans="1:11" s="61" customFormat="1" ht="15" customHeight="1" x14ac:dyDescent="0.25">
      <c r="A146" s="179" t="str">
        <f>'Structure PPM'!A43</f>
        <v>I.5.2</v>
      </c>
      <c r="B146" s="179" t="str">
        <f>'Structure PPM'!B43</f>
        <v>Vestiaire avec grandes armoires</v>
      </c>
      <c r="C146" s="179" t="str">
        <f>'Structure PPM'!C43</f>
        <v>SUS 7</v>
      </c>
      <c r="D146" s="179" t="str">
        <f>'Structure PPM'!D43</f>
        <v>Mil PM</v>
      </c>
      <c r="E146" s="193">
        <f>'Structure PPM'!F43</f>
        <v>0</v>
      </c>
      <c r="F146" s="546">
        <f>'Structure PPM'!G43</f>
        <v>2.7</v>
      </c>
      <c r="G146" s="546" t="str">
        <f>'Structure PPM'!H43</f>
        <v>-</v>
      </c>
      <c r="H146" s="523">
        <f>'Structure PPM'!I43</f>
        <v>0</v>
      </c>
      <c r="I146" s="179" t="s">
        <v>41</v>
      </c>
      <c r="J146" s="179" t="s">
        <v>42</v>
      </c>
      <c r="K146" s="179">
        <f>'Structure PPM'!J43</f>
        <v>0</v>
      </c>
    </row>
    <row r="147" spans="1:11" s="61" customFormat="1" ht="15" customHeight="1" x14ac:dyDescent="0.25">
      <c r="A147" s="179" t="str">
        <f>'Structure PPM'!A44</f>
        <v>I.5.2.1</v>
      </c>
      <c r="B147" s="179" t="str">
        <f>'Structure PPM'!B44</f>
        <v>Locaux sanitaires unisexes (module - 4x WC avec lavabo)</v>
      </c>
      <c r="C147" s="179" t="str">
        <f>'Structure PPM'!C44</f>
        <v>SUS 7</v>
      </c>
      <c r="D147" s="179" t="str">
        <f>'Structure PPM'!D44</f>
        <v>Local</v>
      </c>
      <c r="E147" s="193">
        <f>'Structure PPM'!F44</f>
        <v>0</v>
      </c>
      <c r="F147" s="546" t="str">
        <f>'Structure PPM'!G44</f>
        <v>-</v>
      </c>
      <c r="G147" s="546">
        <f>'Structure PPM'!H44</f>
        <v>8</v>
      </c>
      <c r="H147" s="523">
        <f>'Structure PPM'!I44</f>
        <v>0</v>
      </c>
      <c r="I147" s="179" t="s">
        <v>41</v>
      </c>
      <c r="J147" s="179" t="s">
        <v>42</v>
      </c>
      <c r="K147" s="179">
        <f>'Structure PPM'!J44</f>
        <v>0</v>
      </c>
    </row>
    <row r="148" spans="1:11" s="61" customFormat="1" ht="15" customHeight="1" x14ac:dyDescent="0.25">
      <c r="A148" s="179" t="str">
        <f>'Structure PPM'!A45</f>
        <v>I.5.2.2</v>
      </c>
      <c r="B148" s="179" t="str">
        <f>'Structure PPM'!B45</f>
        <v>Locaux sanitaires unisexes (module - 4x douche avec lavabo)</v>
      </c>
      <c r="C148" s="179" t="str">
        <f>'Structure PPM'!C45</f>
        <v>SUS 7</v>
      </c>
      <c r="D148" s="179" t="str">
        <f>'Structure PPM'!D45</f>
        <v>Local</v>
      </c>
      <c r="E148" s="193">
        <f>'Structure PPM'!F45</f>
        <v>0</v>
      </c>
      <c r="F148" s="546" t="str">
        <f>'Structure PPM'!G45</f>
        <v>-</v>
      </c>
      <c r="G148" s="546">
        <f>'Structure PPM'!H45</f>
        <v>8</v>
      </c>
      <c r="H148" s="523">
        <f>'Structure PPM'!I45</f>
        <v>0</v>
      </c>
      <c r="I148" s="179" t="s">
        <v>41</v>
      </c>
      <c r="J148" s="179" t="s">
        <v>42</v>
      </c>
      <c r="K148" s="179">
        <f>'Structure PPM'!J45</f>
        <v>0</v>
      </c>
    </row>
    <row r="149" spans="1:11" s="61" customFormat="1" ht="15" customHeight="1" x14ac:dyDescent="0.25">
      <c r="A149" s="179" t="str">
        <f>'Structure PPM'!A48</f>
        <v>I.6.1</v>
      </c>
      <c r="B149" s="179" t="str">
        <f>'Structure PPM'!B48</f>
        <v>Local de séjour avec petite cuisine</v>
      </c>
      <c r="C149" s="179" t="str">
        <f>'Structure PPM'!C48</f>
        <v>SUP 1</v>
      </c>
      <c r="D149" s="179" t="str">
        <f>'Structure PPM'!D48</f>
        <v>Local</v>
      </c>
      <c r="E149" s="193">
        <f>'Structure PPM'!F48</f>
        <v>0</v>
      </c>
      <c r="F149" s="546">
        <f>'Structure PPM'!G48</f>
        <v>2</v>
      </c>
      <c r="G149" s="546" t="str">
        <f>'Structure PPM'!H48</f>
        <v>-</v>
      </c>
      <c r="H149" s="523">
        <f>'Structure PPM'!I48</f>
        <v>0</v>
      </c>
      <c r="I149" s="179" t="s">
        <v>41</v>
      </c>
      <c r="J149" s="179" t="s">
        <v>42</v>
      </c>
      <c r="K149" s="179">
        <f>'Structure PPM'!J48</f>
        <v>0</v>
      </c>
    </row>
    <row r="150" spans="1:11" s="61" customFormat="1" ht="15" customHeight="1" x14ac:dyDescent="0.25">
      <c r="A150" s="179" t="str">
        <f>'Structure PPM'!A49</f>
        <v>I.6.2</v>
      </c>
      <c r="B150" s="179" t="str">
        <f>'Structure PPM'!B49</f>
        <v>Salle de rapports / Salle de réunion</v>
      </c>
      <c r="C150" s="179" t="str">
        <f>'Structure PPM'!C49</f>
        <v>SUP 2</v>
      </c>
      <c r="D150" s="179" t="str">
        <f>'Structure PPM'!D49</f>
        <v>Mil PM</v>
      </c>
      <c r="E150" s="193">
        <f>'Structure PPM'!F49</f>
        <v>0</v>
      </c>
      <c r="F150" s="546">
        <f>'Structure PPM'!G49</f>
        <v>2.5</v>
      </c>
      <c r="G150" s="546" t="str">
        <f>'Structure PPM'!H49</f>
        <v>-</v>
      </c>
      <c r="H150" s="523">
        <f>'Structure PPM'!I49</f>
        <v>0</v>
      </c>
      <c r="I150" s="179" t="s">
        <v>41</v>
      </c>
      <c r="J150" s="179" t="s">
        <v>42</v>
      </c>
      <c r="K150" s="179">
        <f>'Structure PPM'!J49</f>
        <v>0</v>
      </c>
    </row>
    <row r="151" spans="1:11" s="61" customFormat="1" ht="15" customHeight="1" x14ac:dyDescent="0.25">
      <c r="A151" s="179" t="str">
        <f>'Structure PPM'!A50</f>
        <v>I.6.3</v>
      </c>
      <c r="B151" s="179" t="str">
        <f>'Structure PPM'!B50</f>
        <v>Salle de séchage pour vêtements</v>
      </c>
      <c r="C151" s="179" t="str">
        <f>'Structure PPM'!C50</f>
        <v>SUP 4</v>
      </c>
      <c r="D151" s="179" t="str">
        <f>'Structure PPM'!D50</f>
        <v>Local</v>
      </c>
      <c r="E151" s="193">
        <f>'Structure PPM'!F50</f>
        <v>0</v>
      </c>
      <c r="F151" s="546">
        <f>'Structure PPM'!G50</f>
        <v>1.1000000000000001</v>
      </c>
      <c r="G151" s="546" t="str">
        <f>'Structure PPM'!H50</f>
        <v>-</v>
      </c>
      <c r="H151" s="523">
        <f>'Structure PPM'!I50</f>
        <v>0</v>
      </c>
      <c r="I151" s="179" t="s">
        <v>41</v>
      </c>
      <c r="J151" s="179" t="s">
        <v>42</v>
      </c>
      <c r="K151" s="179">
        <f>'Structure PPM'!J50</f>
        <v>0</v>
      </c>
    </row>
    <row r="152" spans="1:11" s="61" customFormat="1" ht="15" customHeight="1" x14ac:dyDescent="0.25">
      <c r="A152" s="179" t="str">
        <f>'Structure PPM'!A51</f>
        <v>I.6.4</v>
      </c>
      <c r="B152" s="179" t="str">
        <f>'Structure PPM'!B51</f>
        <v>Magasin de matériel</v>
      </c>
      <c r="C152" s="179" t="str">
        <f>'Structure PPM'!C51</f>
        <v>SUP 4</v>
      </c>
      <c r="D152" s="179" t="str">
        <f>'Structure PPM'!D51</f>
        <v>Local</v>
      </c>
      <c r="E152" s="193">
        <f>'Structure PPM'!F51</f>
        <v>0</v>
      </c>
      <c r="F152" s="546" t="str">
        <f>'Structure PPM'!G51</f>
        <v>-</v>
      </c>
      <c r="G152" s="546">
        <f>'Structure PPM'!H51</f>
        <v>28</v>
      </c>
      <c r="H152" s="523">
        <f>'Structure PPM'!I51</f>
        <v>0</v>
      </c>
      <c r="I152" s="179" t="s">
        <v>41</v>
      </c>
      <c r="J152" s="179" t="s">
        <v>42</v>
      </c>
      <c r="K152" s="179">
        <f>'Structure PPM'!J51</f>
        <v>0</v>
      </c>
    </row>
    <row r="153" spans="1:11" s="61" customFormat="1" ht="15" customHeight="1" x14ac:dyDescent="0.25">
      <c r="A153" s="179" t="str">
        <f>'Structure PPM'!A52</f>
        <v>I.6.5</v>
      </c>
      <c r="B153" s="179" t="str">
        <f>'Structure PPM'!B52</f>
        <v>Local technique (chauffage et ventilation)</v>
      </c>
      <c r="C153" s="179" t="str">
        <f>'Structure PPM'!C52</f>
        <v>SI 8</v>
      </c>
      <c r="D153" s="179" t="str">
        <f>'Structure PPM'!D52</f>
        <v>Local</v>
      </c>
      <c r="E153" s="193">
        <f>'Structure PPM'!F52</f>
        <v>0</v>
      </c>
      <c r="F153" s="546" t="str">
        <f>'Structure PPM'!G52</f>
        <v>-</v>
      </c>
      <c r="G153" s="546">
        <f>'Structure PPM'!H52</f>
        <v>60</v>
      </c>
      <c r="H153" s="523">
        <f>'Structure PPM'!I52</f>
        <v>0</v>
      </c>
      <c r="I153" s="179" t="s">
        <v>41</v>
      </c>
      <c r="J153" s="179" t="s">
        <v>42</v>
      </c>
      <c r="K153" s="179">
        <f>'Structure PPM'!J52</f>
        <v>0</v>
      </c>
    </row>
    <row r="154" spans="1:11" s="61" customFormat="1" ht="15" customHeight="1" x14ac:dyDescent="0.25">
      <c r="A154" s="179" t="str">
        <f>'Structure PPM'!A53</f>
        <v>I.6.6</v>
      </c>
      <c r="B154" s="179" t="str">
        <f>'Structure PPM'!B53</f>
        <v>Local technique (électricité)</v>
      </c>
      <c r="C154" s="179" t="str">
        <f>'Structure PPM'!C53</f>
        <v>SI 8</v>
      </c>
      <c r="D154" s="179" t="str">
        <f>'Structure PPM'!D53</f>
        <v>Local</v>
      </c>
      <c r="E154" s="193">
        <f>'Structure PPM'!F53</f>
        <v>0</v>
      </c>
      <c r="F154" s="546" t="str">
        <f>'Structure PPM'!G53</f>
        <v>-</v>
      </c>
      <c r="G154" s="546">
        <f>'Structure PPM'!H53</f>
        <v>8</v>
      </c>
      <c r="H154" s="523">
        <f>'Structure PPM'!I53</f>
        <v>0</v>
      </c>
      <c r="I154" s="179" t="s">
        <v>41</v>
      </c>
      <c r="J154" s="179" t="s">
        <v>42</v>
      </c>
      <c r="K154" s="179">
        <f>'Structure PPM'!J53</f>
        <v>0</v>
      </c>
    </row>
    <row r="155" spans="1:11" s="61" customFormat="1" ht="15" customHeight="1" x14ac:dyDescent="0.25">
      <c r="A155" s="179" t="str">
        <f>'Structure PPM'!A54</f>
        <v>I.6.7</v>
      </c>
      <c r="B155" s="179" t="str">
        <f>'Structure PPM'!B54</f>
        <v>Local technique (salle serveurs)</v>
      </c>
      <c r="C155" s="179" t="str">
        <f>'Structure PPM'!C54</f>
        <v>SI 8</v>
      </c>
      <c r="D155" s="179" t="str">
        <f>'Structure PPM'!D54</f>
        <v>Local</v>
      </c>
      <c r="E155" s="193">
        <f>'Structure PPM'!F54</f>
        <v>0</v>
      </c>
      <c r="F155" s="546" t="str">
        <f>'Structure PPM'!G54</f>
        <v>-</v>
      </c>
      <c r="G155" s="546">
        <f>'Structure PPM'!H54</f>
        <v>10</v>
      </c>
      <c r="H155" s="523">
        <f>'Structure PPM'!I54</f>
        <v>0</v>
      </c>
      <c r="I155" s="179" t="s">
        <v>41</v>
      </c>
      <c r="J155" s="179" t="s">
        <v>42</v>
      </c>
      <c r="K155" s="179">
        <f>'Structure PPM'!J54</f>
        <v>0</v>
      </c>
    </row>
    <row r="156" spans="1:11" s="61" customFormat="1" ht="15" customHeight="1" x14ac:dyDescent="0.25">
      <c r="A156" s="179" t="str">
        <f>'Structure PPM'!A55</f>
        <v>I.6.8</v>
      </c>
      <c r="B156" s="179" t="str">
        <f>'Structure PPM'!B55</f>
        <v>Ascenseur (RdC - étage) 800 kg</v>
      </c>
      <c r="C156" s="179" t="str">
        <f>'Structure PPM'!C55</f>
        <v>SD 9</v>
      </c>
      <c r="D156" s="179" t="str">
        <f>'Structure PPM'!D55</f>
        <v>Local</v>
      </c>
      <c r="E156" s="193">
        <f>'Structure PPM'!F55</f>
        <v>0</v>
      </c>
      <c r="F156" s="546" t="str">
        <f>'Structure PPM'!G55</f>
        <v>-</v>
      </c>
      <c r="G156" s="546">
        <f>'Structure PPM'!H55</f>
        <v>6</v>
      </c>
      <c r="H156" s="523">
        <f>'Structure PPM'!I55</f>
        <v>0</v>
      </c>
      <c r="I156" s="179" t="s">
        <v>41</v>
      </c>
      <c r="J156" s="179" t="s">
        <v>42</v>
      </c>
      <c r="K156" s="179">
        <f>'Structure PPM'!J55</f>
        <v>0</v>
      </c>
    </row>
    <row r="157" spans="1:11" s="61" customFormat="1" ht="15" customHeight="1" x14ac:dyDescent="0.25">
      <c r="A157" s="179" t="str">
        <f>'Structure PPM'!A56</f>
        <v>I.6.9</v>
      </c>
      <c r="B157" s="179" t="str">
        <f>'Structure PPM'!B56</f>
        <v>Local d’entretien exploitant</v>
      </c>
      <c r="C157" s="179" t="str">
        <f>'Structure PPM'!C56</f>
        <v>SUS 7</v>
      </c>
      <c r="D157" s="179" t="str">
        <f>'Structure PPM'!D56</f>
        <v>Local</v>
      </c>
      <c r="E157" s="193">
        <f>'Structure PPM'!F56</f>
        <v>0</v>
      </c>
      <c r="F157" s="546" t="str">
        <f>'Structure PPM'!G56</f>
        <v>-</v>
      </c>
      <c r="G157" s="546">
        <f>'Structure PPM'!H56</f>
        <v>12</v>
      </c>
      <c r="H157" s="523">
        <f>'Structure PPM'!I56</f>
        <v>0</v>
      </c>
      <c r="I157" s="179" t="s">
        <v>41</v>
      </c>
      <c r="J157" s="179" t="s">
        <v>42</v>
      </c>
      <c r="K157" s="179">
        <f>'Structure PPM'!J56</f>
        <v>0</v>
      </c>
    </row>
    <row r="158" spans="1:11" s="61" customFormat="1" ht="15" customHeight="1" x14ac:dyDescent="0.25">
      <c r="A158" s="179" t="str">
        <f>'Structure PPM'!A57</f>
        <v>I.6.10</v>
      </c>
      <c r="B158" s="179" t="str">
        <f>'Structure PPM'!B57</f>
        <v>Mag mat pour chiens de service, mobilier/coffre-fort pour mat ex (drogues/explosifs) incl.</v>
      </c>
      <c r="C158" s="179" t="str">
        <f>'Structure PPM'!C57</f>
        <v>SUP 4</v>
      </c>
      <c r="D158" s="179" t="str">
        <f>'Structure PPM'!D57</f>
        <v>Local</v>
      </c>
      <c r="E158" s="193">
        <f>'Structure PPM'!F57</f>
        <v>0</v>
      </c>
      <c r="F158" s="546" t="str">
        <f>'Structure PPM'!G57</f>
        <v>-</v>
      </c>
      <c r="G158" s="546">
        <f>'Structure PPM'!H57</f>
        <v>10</v>
      </c>
      <c r="H158" s="523">
        <f>'Structure PPM'!I57</f>
        <v>0</v>
      </c>
      <c r="I158" s="179" t="s">
        <v>41</v>
      </c>
      <c r="J158" s="179" t="s">
        <v>42</v>
      </c>
      <c r="K158" s="179">
        <f>'Structure PPM'!J57</f>
        <v>0</v>
      </c>
    </row>
    <row r="159" spans="1:11" s="61" customFormat="1" ht="15" customHeight="1" x14ac:dyDescent="0.25">
      <c r="A159" s="179" t="str">
        <f>'Structure PPM'!A58</f>
        <v>I.6.11</v>
      </c>
      <c r="B159" s="179" t="str">
        <f>'Structure PPM'!B58</f>
        <v>Partie de garage pour véhicules d’intervention</v>
      </c>
      <c r="C159" s="179" t="str">
        <f>'Structure PPM'!C58</f>
        <v>SUP 4</v>
      </c>
      <c r="D159" s="179" t="str">
        <f>'Structure PPM'!D58</f>
        <v>Nombre de vhc dans le garage</v>
      </c>
      <c r="E159" s="193" t="str">
        <f>'Structure PPM'!F58</f>
        <v>-</v>
      </c>
      <c r="F159" s="546" t="str">
        <f>'Structure PPM'!G58</f>
        <v>-</v>
      </c>
      <c r="G159" s="546">
        <f>'Structure PPM'!H58</f>
        <v>30</v>
      </c>
      <c r="H159" s="523">
        <f>'Structure PPM'!I58</f>
        <v>0</v>
      </c>
      <c r="I159" s="179" t="s">
        <v>41</v>
      </c>
      <c r="J159" s="179" t="s">
        <v>42</v>
      </c>
      <c r="K159" s="179">
        <f>'Structure PPM'!J58</f>
        <v>0</v>
      </c>
    </row>
    <row r="160" spans="1:11" s="61" customFormat="1" ht="15" customHeight="1" x14ac:dyDescent="0.25">
      <c r="A160" s="179" t="str">
        <f>'Structure PPM'!A59</f>
        <v>I.6.12</v>
      </c>
      <c r="B160" s="179" t="str">
        <f>'Structure PPM'!B59</f>
        <v>Partie de garage pour motos</v>
      </c>
      <c r="C160" s="179" t="str">
        <f>'Structure PPM'!C59</f>
        <v>SUP 4</v>
      </c>
      <c r="D160" s="179" t="str">
        <f>'Structure PPM'!D59</f>
        <v>Nombre de vhc dans le garage</v>
      </c>
      <c r="E160" s="193" t="str">
        <f>'Structure PPM'!F59</f>
        <v>-</v>
      </c>
      <c r="F160" s="546" t="str">
        <f>'Structure PPM'!G59</f>
        <v>-</v>
      </c>
      <c r="G160" s="546">
        <f>'Structure PPM'!H59</f>
        <v>10</v>
      </c>
      <c r="H160" s="523">
        <f>'Structure PPM'!I59</f>
        <v>0</v>
      </c>
      <c r="I160" s="179" t="s">
        <v>41</v>
      </c>
      <c r="J160" s="179" t="s">
        <v>42</v>
      </c>
      <c r="K160" s="179">
        <f>'Structure PPM'!J59</f>
        <v>0</v>
      </c>
    </row>
    <row r="161" spans="1:11" s="61" customFormat="1" ht="15" customHeight="1" x14ac:dyDescent="0.25">
      <c r="A161" s="179" t="str">
        <f>'Structure PPM'!A60</f>
        <v>I.6.13</v>
      </c>
      <c r="B161" s="179" t="str">
        <f>'Structure PPM'!B60</f>
        <v>Places de stationnement extérieures pour véhicules de service</v>
      </c>
      <c r="C161" s="179" t="str">
        <f>'Structure PPM'!C60</f>
        <v>SAA 10</v>
      </c>
      <c r="D161" s="179" t="str">
        <f>'Structure PPM'!D60</f>
        <v>Nombre de vhc dans le garage</v>
      </c>
      <c r="E161" s="193" t="str">
        <f>'Structure PPM'!F60</f>
        <v>-</v>
      </c>
      <c r="F161" s="546" t="str">
        <f>'Structure PPM'!G60</f>
        <v>-</v>
      </c>
      <c r="G161" s="546">
        <f>'Structure PPM'!H60</f>
        <v>18</v>
      </c>
      <c r="H161" s="523">
        <f>'Structure PPM'!I60</f>
        <v>0</v>
      </c>
      <c r="I161" s="179" t="s">
        <v>41</v>
      </c>
      <c r="J161" s="179" t="s">
        <v>42</v>
      </c>
      <c r="K161" s="179">
        <f>'Structure PPM'!J60</f>
        <v>0</v>
      </c>
    </row>
    <row r="162" spans="1:11" s="61" customFormat="1" ht="15" customHeight="1" x14ac:dyDescent="0.25">
      <c r="A162" s="179" t="str">
        <f>'Structure PPM'!A61</f>
        <v>I.6.14</v>
      </c>
      <c r="B162" s="179" t="str">
        <f>'Structure PPM'!B61</f>
        <v>Places de stationnement extérieures pour collaborateurs</v>
      </c>
      <c r="C162" s="179" t="str">
        <f>'Structure PPM'!C61</f>
        <v>SAA 10</v>
      </c>
      <c r="D162" s="179" t="str">
        <f>'Structure PPM'!D61</f>
        <v>Surface extérieure</v>
      </c>
      <c r="E162" s="193" t="str">
        <f>'Structure PPM'!F61</f>
        <v>-</v>
      </c>
      <c r="F162" s="546" t="str">
        <f>'Structure PPM'!G61</f>
        <v>-</v>
      </c>
      <c r="G162" s="546">
        <f>'Structure PPM'!H61</f>
        <v>15</v>
      </c>
      <c r="H162" s="523">
        <f>'Structure PPM'!I61</f>
        <v>0</v>
      </c>
      <c r="I162" s="179" t="s">
        <v>41</v>
      </c>
      <c r="J162" s="179" t="s">
        <v>42</v>
      </c>
      <c r="K162" s="179">
        <f>'Structure PPM'!J61</f>
        <v>0</v>
      </c>
    </row>
    <row r="163" spans="1:11" s="61" customFormat="1" ht="15" customHeight="1" x14ac:dyDescent="0.25">
      <c r="A163" s="179" t="str">
        <f>'Structure PPM'!A62</f>
        <v>I.6.15</v>
      </c>
      <c r="B163" s="179" t="str">
        <f>'Structure PPM'!B62</f>
        <v>Places de stationnement extérieures pour visiteurs</v>
      </c>
      <c r="C163" s="179" t="str">
        <f>'Structure PPM'!C62</f>
        <v>SAA 10</v>
      </c>
      <c r="D163" s="179" t="str">
        <f>'Structure PPM'!D62</f>
        <v>Surface extérieure</v>
      </c>
      <c r="E163" s="193">
        <f>'Structure PPM'!F62</f>
        <v>0</v>
      </c>
      <c r="F163" s="546" t="str">
        <f>'Structure PPM'!G62</f>
        <v>-</v>
      </c>
      <c r="G163" s="546">
        <f>'Structure PPM'!H62</f>
        <v>15</v>
      </c>
      <c r="H163" s="523">
        <f>'Structure PPM'!I62</f>
        <v>0</v>
      </c>
      <c r="I163" s="179" t="s">
        <v>41</v>
      </c>
      <c r="J163" s="179" t="s">
        <v>42</v>
      </c>
      <c r="K163" s="179">
        <f>'Structure PPM'!J62</f>
        <v>0</v>
      </c>
    </row>
    <row r="164" spans="1:11" s="61" customFormat="1" ht="15" customHeight="1" x14ac:dyDescent="0.25">
      <c r="A164" s="179" t="str">
        <f>'Structure PPM'!A63</f>
        <v>I.6.16</v>
      </c>
      <c r="B164" s="179" t="str">
        <f>'Structure PPM'!B63</f>
        <v>Chenil</v>
      </c>
      <c r="C164" s="179" t="str">
        <f>'Structure PPM'!C63</f>
        <v>SAA 10</v>
      </c>
      <c r="D164" s="179" t="str">
        <f>'Structure PPM'!D63</f>
        <v>Surface extérieure</v>
      </c>
      <c r="E164" s="193">
        <f>'Structure PPM'!F63</f>
        <v>0</v>
      </c>
      <c r="F164" s="546" t="str">
        <f>'Structure PPM'!G63</f>
        <v>-</v>
      </c>
      <c r="G164" s="546">
        <f>'Structure PPM'!H63</f>
        <v>8</v>
      </c>
      <c r="H164" s="523">
        <f>'Structure PPM'!I63</f>
        <v>0</v>
      </c>
      <c r="I164" s="179" t="s">
        <v>41</v>
      </c>
      <c r="J164" s="179" t="s">
        <v>42</v>
      </c>
      <c r="K164" s="179">
        <f>'Structure PPM'!J63</f>
        <v>0</v>
      </c>
    </row>
    <row r="165" spans="1:11" s="61" customFormat="1" ht="15" customHeight="1" x14ac:dyDescent="0.25">
      <c r="A165" s="179" t="str">
        <f>'Structure PPM'!A64</f>
        <v>I.6.17</v>
      </c>
      <c r="B165" s="179" t="str">
        <f>'Structure PPM'!B64</f>
        <v>Raccordement d’immeuble externe pour groupe électrogène (électricité de secours)</v>
      </c>
      <c r="C165" s="179" t="str">
        <f>'Structure PPM'!C64</f>
        <v>SAA 10</v>
      </c>
      <c r="D165" s="179" t="str">
        <f>'Structure PPM'!D64</f>
        <v>Surface extérieure</v>
      </c>
      <c r="E165" s="193">
        <f>'Structure PPM'!F64</f>
        <v>0</v>
      </c>
      <c r="F165" s="546" t="str">
        <f>'Structure PPM'!G64</f>
        <v>-</v>
      </c>
      <c r="G165" s="546">
        <f>'Structure PPM'!H64</f>
        <v>25</v>
      </c>
      <c r="H165" s="523">
        <f>'Structure PPM'!I64</f>
        <v>0</v>
      </c>
      <c r="I165" s="179" t="s">
        <v>41</v>
      </c>
      <c r="J165" s="179" t="s">
        <v>42</v>
      </c>
      <c r="K165" s="179">
        <f>'Structure PPM'!J64</f>
        <v>0</v>
      </c>
    </row>
    <row r="166" spans="1:11" s="61" customFormat="1" ht="15" customHeight="1" x14ac:dyDescent="0.25">
      <c r="A166" s="179" t="str">
        <f>'Structure PPM'!A65</f>
        <v>I.6.18</v>
      </c>
      <c r="B166" s="179" t="str">
        <f>'Structure PPM'!B65</f>
        <v>Recyclage / Déchets (centralisé)</v>
      </c>
      <c r="C166" s="179" t="str">
        <f>'Structure PPM'!C65</f>
        <v>SAA 10</v>
      </c>
      <c r="D166" s="179" t="str">
        <f>'Structure PPM'!D65</f>
        <v>Surface extérieure</v>
      </c>
      <c r="E166" s="193">
        <f>'Structure PPM'!F65</f>
        <v>0</v>
      </c>
      <c r="F166" s="546">
        <f>'Structure PPM'!G65</f>
        <v>0</v>
      </c>
      <c r="G166" s="546" t="str">
        <f>'Structure PPM'!H65</f>
        <v>-</v>
      </c>
      <c r="H166" s="523">
        <f>'Structure PPM'!I65</f>
        <v>0</v>
      </c>
      <c r="I166" s="179" t="s">
        <v>41</v>
      </c>
      <c r="J166" s="179" t="s">
        <v>42</v>
      </c>
      <c r="K166" s="179">
        <f>'Structure PPM'!J65</f>
        <v>0</v>
      </c>
    </row>
    <row r="167" spans="1:11" s="61" customFormat="1" ht="15" customHeight="1" x14ac:dyDescent="0.25">
      <c r="A167" s="179" t="str">
        <f>'Structure PPM'!A68</f>
        <v>---</v>
      </c>
      <c r="B167" s="179">
        <f>'Structure PPM'!B68</f>
        <v>0</v>
      </c>
      <c r="C167" s="179" t="str">
        <f>'Structure PPM'!C68</f>
        <v>---</v>
      </c>
      <c r="D167" s="179" t="str">
        <f>'Structure PPM'!D68</f>
        <v>m²</v>
      </c>
      <c r="E167" s="193">
        <f>'Structure PPM'!F68</f>
        <v>0</v>
      </c>
      <c r="F167" s="546" t="str">
        <f>'Structure PPM'!G68</f>
        <v>-</v>
      </c>
      <c r="G167" s="546">
        <f>'Structure PPM'!H68</f>
        <v>0</v>
      </c>
      <c r="H167" s="523">
        <f>'Structure PPM'!I68</f>
        <v>0</v>
      </c>
      <c r="I167" s="179" t="s">
        <v>41</v>
      </c>
      <c r="J167" s="179" t="s">
        <v>42</v>
      </c>
      <c r="K167" s="179">
        <f>'Structure PPM'!J68</f>
        <v>0</v>
      </c>
    </row>
    <row r="168" spans="1:11" s="61" customFormat="1" ht="15" customHeight="1" x14ac:dyDescent="0.25">
      <c r="A168" s="179" t="str">
        <f>'Structure PPM'!A69</f>
        <v>---</v>
      </c>
      <c r="B168" s="179">
        <f>'Structure PPM'!B69</f>
        <v>0</v>
      </c>
      <c r="C168" s="179" t="str">
        <f>'Structure PPM'!C69</f>
        <v>---</v>
      </c>
      <c r="D168" s="179" t="str">
        <f>'Structure PPM'!D69</f>
        <v>m²</v>
      </c>
      <c r="E168" s="193">
        <f>'Structure PPM'!F69</f>
        <v>0</v>
      </c>
      <c r="F168" s="546" t="str">
        <f>'Structure PPM'!G69</f>
        <v>-</v>
      </c>
      <c r="G168" s="546">
        <f>'Structure PPM'!H69</f>
        <v>0</v>
      </c>
      <c r="H168" s="523">
        <f>'Structure PPM'!I69</f>
        <v>0</v>
      </c>
      <c r="I168" s="179" t="s">
        <v>41</v>
      </c>
      <c r="J168" s="179" t="s">
        <v>42</v>
      </c>
      <c r="K168" s="179">
        <f>'Structure PPM'!J69</f>
        <v>0</v>
      </c>
    </row>
    <row r="169" spans="1:11" s="61" customFormat="1" ht="15" customHeight="1" x14ac:dyDescent="0.25">
      <c r="A169" s="179" t="str">
        <f>'Structure PPM'!A70</f>
        <v>---</v>
      </c>
      <c r="B169" s="179">
        <f>'Structure PPM'!B70</f>
        <v>0</v>
      </c>
      <c r="C169" s="179" t="str">
        <f>'Structure PPM'!C70</f>
        <v>---</v>
      </c>
      <c r="D169" s="179" t="str">
        <f>'Structure PPM'!D70</f>
        <v>m²</v>
      </c>
      <c r="E169" s="193">
        <f>'Structure PPM'!F70</f>
        <v>0</v>
      </c>
      <c r="F169" s="546" t="str">
        <f>'Structure PPM'!G70</f>
        <v>-</v>
      </c>
      <c r="G169" s="546">
        <f>'Structure PPM'!H70</f>
        <v>0</v>
      </c>
      <c r="H169" s="523">
        <f>'Structure PPM'!I70</f>
        <v>0</v>
      </c>
      <c r="I169" s="179" t="s">
        <v>41</v>
      </c>
      <c r="J169" s="179" t="s">
        <v>42</v>
      </c>
      <c r="K169" s="179">
        <f>'Structure PPM'!J70</f>
        <v>0</v>
      </c>
    </row>
    <row r="170" spans="1:11" s="61" customFormat="1" ht="15" customHeight="1" x14ac:dyDescent="0.25">
      <c r="A170" s="179" t="str">
        <f>'Structure PPM'!A71</f>
        <v>---</v>
      </c>
      <c r="B170" s="179">
        <f>'Structure PPM'!B71</f>
        <v>0</v>
      </c>
      <c r="C170" s="179" t="str">
        <f>'Structure PPM'!C71</f>
        <v>---</v>
      </c>
      <c r="D170" s="179" t="str">
        <f>'Structure PPM'!D71</f>
        <v>m²</v>
      </c>
      <c r="E170" s="193">
        <f>'Structure PPM'!F71</f>
        <v>0</v>
      </c>
      <c r="F170" s="546" t="str">
        <f>'Structure PPM'!G71</f>
        <v>-</v>
      </c>
      <c r="G170" s="546">
        <f>'Structure PPM'!H71</f>
        <v>0</v>
      </c>
      <c r="H170" s="523">
        <f>'Structure PPM'!I71</f>
        <v>0</v>
      </c>
      <c r="I170" s="179" t="s">
        <v>41</v>
      </c>
      <c r="J170" s="179" t="s">
        <v>42</v>
      </c>
      <c r="K170" s="179">
        <f>'Structure PPM'!J71</f>
        <v>0</v>
      </c>
    </row>
    <row r="171" spans="1:11" s="61" customFormat="1" ht="15" customHeight="1" x14ac:dyDescent="0.25">
      <c r="A171" s="179" t="str">
        <f>'Structure PPM'!A72</f>
        <v>---</v>
      </c>
      <c r="B171" s="179">
        <f>'Structure PPM'!B72</f>
        <v>0</v>
      </c>
      <c r="C171" s="179" t="str">
        <f>'Structure PPM'!C72</f>
        <v>---</v>
      </c>
      <c r="D171" s="179" t="str">
        <f>'Structure PPM'!D72</f>
        <v>m²</v>
      </c>
      <c r="E171" s="193">
        <f>'Structure PPM'!F72</f>
        <v>0</v>
      </c>
      <c r="F171" s="546" t="str">
        <f>'Structure PPM'!G72</f>
        <v>-</v>
      </c>
      <c r="G171" s="546">
        <f>'Structure PPM'!H72</f>
        <v>0</v>
      </c>
      <c r="H171" s="523">
        <f>'Structure PPM'!I72</f>
        <v>0</v>
      </c>
      <c r="I171" s="179" t="s">
        <v>41</v>
      </c>
      <c r="J171" s="179" t="s">
        <v>42</v>
      </c>
      <c r="K171" s="179">
        <f>'Structure PPM'!J72</f>
        <v>0</v>
      </c>
    </row>
    <row r="172" spans="1:11" s="61" customFormat="1" ht="15" customHeight="1" x14ac:dyDescent="0.25">
      <c r="A172" s="179" t="str">
        <f>'Structure DET SS PM'!A23</f>
        <v>I.2.1</v>
      </c>
      <c r="B172" s="179" t="str">
        <f>'Structure DET SS PM'!B23</f>
        <v>Bureau 2 pers. (2 PTB) C dét et rempl</v>
      </c>
      <c r="C172" s="179" t="str">
        <f>'Structure DET SS PM'!C23</f>
        <v>SUP 2</v>
      </c>
      <c r="D172" s="179" t="str">
        <f>'Structure DET SS PM'!D23</f>
        <v>PTB/mil PM</v>
      </c>
      <c r="E172" s="193">
        <f>'Structure DET SS PM'!F23</f>
        <v>0</v>
      </c>
      <c r="F172" s="546">
        <f>'Structure DET SS PM'!G23</f>
        <v>11</v>
      </c>
      <c r="G172" s="546">
        <f>'Structure DET SS PM'!H23</f>
        <v>0</v>
      </c>
      <c r="H172" s="523">
        <f>'Structure DET SS PM'!I23</f>
        <v>0</v>
      </c>
      <c r="I172" s="179" t="s">
        <v>43</v>
      </c>
      <c r="J172" s="179" t="s">
        <v>44</v>
      </c>
      <c r="K172" s="179">
        <f>'Structure DET SS PM'!J23</f>
        <v>0</v>
      </c>
    </row>
    <row r="173" spans="1:11" s="61" customFormat="1" ht="15" customHeight="1" x14ac:dyDescent="0.25">
      <c r="A173" s="179" t="str">
        <f>'Structure DET SS PM'!A24</f>
        <v>I.2.2</v>
      </c>
      <c r="B173" s="179" t="str">
        <f>'Structure DET SS PM'!B24</f>
        <v>Bureau 2 pers. (2 PTB) Chf gr dét</v>
      </c>
      <c r="C173" s="179" t="str">
        <f>'Structure DET SS PM'!C24</f>
        <v>SUP 2</v>
      </c>
      <c r="D173" s="179" t="str">
        <f>'Structure DET SS PM'!D24</f>
        <v>PTB/mil PM</v>
      </c>
      <c r="E173" s="193">
        <f>'Structure DET SS PM'!F24</f>
        <v>0</v>
      </c>
      <c r="F173" s="546">
        <f>'Structure DET SS PM'!G24</f>
        <v>11</v>
      </c>
      <c r="G173" s="546">
        <f>'Structure DET SS PM'!H24</f>
        <v>0</v>
      </c>
      <c r="H173" s="523">
        <f>'Structure DET SS PM'!I24</f>
        <v>0</v>
      </c>
      <c r="I173" s="179" t="s">
        <v>43</v>
      </c>
      <c r="J173" s="179" t="s">
        <v>44</v>
      </c>
      <c r="K173" s="179">
        <f>'Structure DET SS PM'!J24</f>
        <v>0</v>
      </c>
    </row>
    <row r="174" spans="1:11" s="61" customFormat="1" ht="15" customHeight="1" x14ac:dyDescent="0.25">
      <c r="A174" s="179" t="str">
        <f>'Structure DET SS PM'!A25</f>
        <v>I.2.3</v>
      </c>
      <c r="B174" s="179" t="str">
        <f>'Structure DET SS PM'!B25</f>
        <v>Bureau 2 pers. (2 PTB) sof PM dét</v>
      </c>
      <c r="C174" s="179" t="str">
        <f>'Structure DET SS PM'!C25</f>
        <v>SUP 2</v>
      </c>
      <c r="D174" s="179" t="str">
        <f>'Structure DET SS PM'!D25</f>
        <v>PTB/mil PM</v>
      </c>
      <c r="E174" s="193">
        <f>'Structure DET SS PM'!F25</f>
        <v>0</v>
      </c>
      <c r="F174" s="546">
        <f>'Structure DET SS PM'!G25</f>
        <v>11</v>
      </c>
      <c r="G174" s="546">
        <f>'Structure DET SS PM'!H25</f>
        <v>0</v>
      </c>
      <c r="H174" s="523">
        <f>'Structure DET SS PM'!I25</f>
        <v>0</v>
      </c>
      <c r="I174" s="179" t="s">
        <v>43</v>
      </c>
      <c r="J174" s="179" t="s">
        <v>44</v>
      </c>
      <c r="K174" s="179">
        <f>'Structure DET SS PM'!J25</f>
        <v>0</v>
      </c>
    </row>
    <row r="175" spans="1:11" s="61" customFormat="1" ht="15" customHeight="1" x14ac:dyDescent="0.25">
      <c r="A175" s="179" t="str">
        <f>'Structure DET SS PM'!A26</f>
        <v>I.2.4</v>
      </c>
      <c r="B175" s="179" t="str">
        <f>'Structure DET SS PM'!B26</f>
        <v>Caddy room</v>
      </c>
      <c r="C175" s="179" t="str">
        <f>'Structure DET SS PM'!C26</f>
        <v>SUP 4</v>
      </c>
      <c r="D175" s="179" t="str">
        <f>'Structure DET SS PM'!D26</f>
        <v>m2/mil PM</v>
      </c>
      <c r="E175" s="193">
        <f>'Structure DET SS PM'!F26</f>
        <v>0</v>
      </c>
      <c r="F175" s="546">
        <f>'Structure DET SS PM'!G26</f>
        <v>1</v>
      </c>
      <c r="G175" s="546" t="str">
        <f>'Structure DET SS PM'!H26</f>
        <v>-</v>
      </c>
      <c r="H175" s="523">
        <f>'Structure DET SS PM'!I26</f>
        <v>0</v>
      </c>
      <c r="I175" s="179" t="s">
        <v>43</v>
      </c>
      <c r="J175" s="179" t="s">
        <v>44</v>
      </c>
      <c r="K175" s="179">
        <f>'Structure DET SS PM'!J26</f>
        <v>0</v>
      </c>
    </row>
    <row r="176" spans="1:11" s="61" customFormat="1" ht="15" customHeight="1" x14ac:dyDescent="0.25">
      <c r="A176" s="179" t="str">
        <f>'Structure DET SS PM'!A27</f>
        <v>I.2.3</v>
      </c>
      <c r="B176" s="179" t="str">
        <f>'Structure DET SS PM'!B27</f>
        <v>Local pour matériel de bureau/appareils de bureau</v>
      </c>
      <c r="C176" s="179" t="str">
        <f>'Structure DET SS PM'!C27</f>
        <v>SUP 4</v>
      </c>
      <c r="D176" s="179" t="str">
        <f>'Structure DET SS PM'!D27</f>
        <v>Local</v>
      </c>
      <c r="E176" s="193">
        <f>'Structure DET SS PM'!F27</f>
        <v>0</v>
      </c>
      <c r="F176" s="546" t="str">
        <f>'Structure DET SS PM'!G27</f>
        <v>-</v>
      </c>
      <c r="G176" s="546">
        <f>'Structure DET SS PM'!H27</f>
        <v>0</v>
      </c>
      <c r="H176" s="523">
        <f>'Structure DET SS PM'!I27</f>
        <v>0</v>
      </c>
      <c r="I176" s="179" t="s">
        <v>43</v>
      </c>
      <c r="J176" s="179" t="s">
        <v>44</v>
      </c>
      <c r="K176" s="179">
        <f>'Structure DET SS PM'!J27</f>
        <v>0</v>
      </c>
    </row>
    <row r="177" spans="1:11" s="61" customFormat="1" ht="15" customHeight="1" x14ac:dyDescent="0.25">
      <c r="A177" s="179" t="str">
        <f>'Structure DET SS PM'!A28</f>
        <v>I.2.6</v>
      </c>
      <c r="B177" s="179" t="str">
        <f>'Structure DET SS PM'!B28</f>
        <v xml:space="preserve">Locaux sanitaires visiteurs unisexes (WC/lavabo) </v>
      </c>
      <c r="C177" s="179" t="str">
        <f>'Structure DET SS PM'!C28</f>
        <v>SUS 7</v>
      </c>
      <c r="D177" s="179" t="str">
        <f>'Structure DET SS PM'!D28</f>
        <v>Local</v>
      </c>
      <c r="E177" s="193">
        <f>'Structure DET SS PM'!F28</f>
        <v>0</v>
      </c>
      <c r="F177" s="546" t="str">
        <f>'Structure DET SS PM'!G28</f>
        <v>-</v>
      </c>
      <c r="G177" s="546">
        <f>'Structure DET SS PM'!H28</f>
        <v>2</v>
      </c>
      <c r="H177" s="523">
        <f>'Structure DET SS PM'!I28</f>
        <v>0</v>
      </c>
      <c r="I177" s="179" t="s">
        <v>43</v>
      </c>
      <c r="J177" s="179" t="s">
        <v>44</v>
      </c>
      <c r="K177" s="179">
        <f>'Structure DET SS PM'!J28</f>
        <v>0</v>
      </c>
    </row>
    <row r="178" spans="1:11" s="61" customFormat="1" ht="15" customHeight="1" x14ac:dyDescent="0.25">
      <c r="A178" s="179" t="str">
        <f>'Structure DET SS PM'!A31</f>
        <v>I.3.1</v>
      </c>
      <c r="B178" s="179" t="str">
        <f>'Structure DET SS PM'!B31</f>
        <v>Sas d’entrée à accès sécurisé (loge)</v>
      </c>
      <c r="C178" s="179" t="str">
        <f>'Structure DET SS PM'!C31</f>
        <v>SUP 2</v>
      </c>
      <c r="D178" s="179" t="str">
        <f>'Structure DET SS PM'!D31</f>
        <v>Local</v>
      </c>
      <c r="E178" s="193">
        <f>'Structure DET SS PM'!F31</f>
        <v>0</v>
      </c>
      <c r="F178" s="546" t="str">
        <f>'Structure DET SS PM'!G31</f>
        <v>-</v>
      </c>
      <c r="G178" s="546">
        <f>'Structure DET SS PM'!H31</f>
        <v>12</v>
      </c>
      <c r="H178" s="523">
        <f>'Structure DET SS PM'!I31</f>
        <v>0</v>
      </c>
      <c r="I178" s="179" t="s">
        <v>43</v>
      </c>
      <c r="J178" s="179" t="s">
        <v>44</v>
      </c>
      <c r="K178" s="179">
        <f>'Structure DET SS PM'!J31</f>
        <v>0</v>
      </c>
    </row>
    <row r="179" spans="1:11" s="61" customFormat="1" ht="15" customHeight="1" x14ac:dyDescent="0.25">
      <c r="A179" s="179" t="str">
        <f>'Structure DET SS PM'!A32</f>
        <v>I.3.2</v>
      </c>
      <c r="B179" s="179" t="str">
        <f>'Structure DET SS PM'!B32</f>
        <v>Local de sécurité (mat sens, armes, munitions)</v>
      </c>
      <c r="C179" s="179" t="str">
        <f>'Structure DET SS PM'!C32</f>
        <v>SUP 4</v>
      </c>
      <c r="D179" s="179" t="str">
        <f>'Structure DET SS PM'!D32</f>
        <v>Local</v>
      </c>
      <c r="E179" s="193">
        <f>'Structure DET SS PM'!F32</f>
        <v>0</v>
      </c>
      <c r="F179" s="546" t="str">
        <f>'Structure DET SS PM'!G32</f>
        <v>-</v>
      </c>
      <c r="G179" s="546">
        <f>'Structure DET SS PM'!H32</f>
        <v>25</v>
      </c>
      <c r="H179" s="523">
        <f>'Structure DET SS PM'!I32</f>
        <v>0</v>
      </c>
      <c r="I179" s="179" t="s">
        <v>43</v>
      </c>
      <c r="J179" s="179" t="s">
        <v>44</v>
      </c>
      <c r="K179" s="179">
        <f>'Structure DET SS PM'!J32</f>
        <v>0</v>
      </c>
    </row>
    <row r="180" spans="1:11" s="61" customFormat="1" ht="15" customHeight="1" x14ac:dyDescent="0.25">
      <c r="A180" s="179" t="str">
        <f>'Structure DET SS PM'!A35</f>
        <v>I.4.1</v>
      </c>
      <c r="B180" s="179" t="str">
        <f>'Structure DET SS PM'!B35</f>
        <v>Chambre 4 pers. pour femmes</v>
      </c>
      <c r="C180" s="179" t="str">
        <f>'Structure DET SS PM'!C35</f>
        <v>SUP 1</v>
      </c>
      <c r="D180" s="179" t="str">
        <f>'Structure DET SS PM'!D35</f>
        <v>Local</v>
      </c>
      <c r="E180" s="193">
        <f>'Structure DET SS PM'!F35</f>
        <v>0</v>
      </c>
      <c r="F180" s="546">
        <f>'Structure DET SS PM'!G35</f>
        <v>4.5</v>
      </c>
      <c r="G180" s="546">
        <f>'Structure DET SS PM'!H35</f>
        <v>18</v>
      </c>
      <c r="H180" s="523">
        <f>'Structure DET SS PM'!I35</f>
        <v>0</v>
      </c>
      <c r="I180" s="179" t="s">
        <v>43</v>
      </c>
      <c r="J180" s="179" t="s">
        <v>44</v>
      </c>
      <c r="K180" s="179">
        <f>'Structure DET SS PM'!J35</f>
        <v>0</v>
      </c>
    </row>
    <row r="181" spans="1:11" s="61" customFormat="1" ht="15" customHeight="1" x14ac:dyDescent="0.25">
      <c r="A181" s="179" t="str">
        <f>'Structure DET SS PM'!A36</f>
        <v>I.4.2</v>
      </c>
      <c r="B181" s="179" t="str">
        <f>'Structure DET SS PM'!B36</f>
        <v>Chambre 4 pers. pour hommes</v>
      </c>
      <c r="C181" s="179" t="str">
        <f>'Structure DET SS PM'!C36</f>
        <v>SUP 1</v>
      </c>
      <c r="D181" s="179" t="str">
        <f>'Structure DET SS PM'!D36</f>
        <v>Local</v>
      </c>
      <c r="E181" s="193">
        <f>'Structure DET SS PM'!F36</f>
        <v>0</v>
      </c>
      <c r="F181" s="546">
        <f>'Structure DET SS PM'!G36</f>
        <v>4.5</v>
      </c>
      <c r="G181" s="546">
        <f>'Structure DET SS PM'!H36</f>
        <v>18</v>
      </c>
      <c r="H181" s="523">
        <f>'Structure DET SS PM'!I36</f>
        <v>0</v>
      </c>
      <c r="I181" s="179" t="s">
        <v>43</v>
      </c>
      <c r="J181" s="179" t="s">
        <v>44</v>
      </c>
      <c r="K181" s="179">
        <f>'Structure DET SS PM'!J36</f>
        <v>0</v>
      </c>
    </row>
    <row r="182" spans="1:11" s="61" customFormat="1" ht="15" customHeight="1" x14ac:dyDescent="0.25">
      <c r="A182" s="179" t="str">
        <f>'Structure DET SS PM'!A39</f>
        <v>I.5.2</v>
      </c>
      <c r="B182" s="179" t="str">
        <f>'Structure DET SS PM'!B39</f>
        <v>Vestiaire avec grandes armoires</v>
      </c>
      <c r="C182" s="179" t="str">
        <f>'Structure DET SS PM'!C39</f>
        <v>SUS 7</v>
      </c>
      <c r="D182" s="179" t="str">
        <f>'Structure DET SS PM'!D39</f>
        <v>m2/mil PM</v>
      </c>
      <c r="E182" s="193">
        <f>'Structure DET SS PM'!F39</f>
        <v>0</v>
      </c>
      <c r="F182" s="546">
        <f>'Structure DET SS PM'!G39</f>
        <v>2.7</v>
      </c>
      <c r="G182" s="546" t="str">
        <f>'Structure DET SS PM'!H39</f>
        <v>-</v>
      </c>
      <c r="H182" s="523">
        <f>'Structure DET SS PM'!I39</f>
        <v>0</v>
      </c>
      <c r="I182" s="179" t="s">
        <v>43</v>
      </c>
      <c r="J182" s="179" t="s">
        <v>44</v>
      </c>
      <c r="K182" s="179">
        <f>'Structure DET SS PM'!J39</f>
        <v>0</v>
      </c>
    </row>
    <row r="183" spans="1:11" s="61" customFormat="1" ht="15" customHeight="1" x14ac:dyDescent="0.25">
      <c r="A183" s="179" t="str">
        <f>'Structure DET SS PM'!A40</f>
        <v>I.5.2.1</v>
      </c>
      <c r="B183" s="179" t="str">
        <f>'Structure DET SS PM'!B40</f>
        <v>Locaux sanitaires femmes (WC/lavabo avec douche)</v>
      </c>
      <c r="C183" s="179" t="str">
        <f>'Structure DET SS PM'!C40</f>
        <v>SUS 7</v>
      </c>
      <c r="D183" s="179" t="str">
        <f>'Structure DET SS PM'!D40</f>
        <v>Local</v>
      </c>
      <c r="E183" s="193">
        <f>'Structure DET SS PM'!F40</f>
        <v>0</v>
      </c>
      <c r="F183" s="546" t="str">
        <f>'Structure DET SS PM'!G40</f>
        <v>-</v>
      </c>
      <c r="G183" s="546">
        <f>'Structure DET SS PM'!H40</f>
        <v>8</v>
      </c>
      <c r="H183" s="523">
        <f>'Structure DET SS PM'!I40</f>
        <v>0</v>
      </c>
      <c r="I183" s="179" t="s">
        <v>43</v>
      </c>
      <c r="J183" s="179" t="s">
        <v>44</v>
      </c>
      <c r="K183" s="179">
        <f>'Structure DET SS PM'!J40</f>
        <v>0</v>
      </c>
    </row>
    <row r="184" spans="1:11" s="61" customFormat="1" ht="15" customHeight="1" x14ac:dyDescent="0.25">
      <c r="A184" s="179" t="str">
        <f>'Structure DET SS PM'!A41</f>
        <v>I.5.2.2</v>
      </c>
      <c r="B184" s="179" t="str">
        <f>'Structure DET SS PM'!B41</f>
        <v>Locaux sanitaires hommes (WC/lavabo avec douche)</v>
      </c>
      <c r="C184" s="179" t="str">
        <f>'Structure DET SS PM'!C41</f>
        <v>SUS 7</v>
      </c>
      <c r="D184" s="179" t="str">
        <f>'Structure DET SS PM'!D41</f>
        <v>Local</v>
      </c>
      <c r="E184" s="193">
        <f>'Structure DET SS PM'!F41</f>
        <v>0</v>
      </c>
      <c r="F184" s="546" t="str">
        <f>'Structure DET SS PM'!G41</f>
        <v>-</v>
      </c>
      <c r="G184" s="546">
        <f>'Structure DET SS PM'!H41</f>
        <v>8</v>
      </c>
      <c r="H184" s="523">
        <f>'Structure DET SS PM'!I41</f>
        <v>0</v>
      </c>
      <c r="I184" s="179" t="s">
        <v>43</v>
      </c>
      <c r="J184" s="179" t="s">
        <v>44</v>
      </c>
      <c r="K184" s="179">
        <f>'Structure DET SS PM'!J41</f>
        <v>0</v>
      </c>
    </row>
    <row r="185" spans="1:11" s="61" customFormat="1" ht="15" customHeight="1" x14ac:dyDescent="0.25">
      <c r="A185" s="179" t="str">
        <f>'Structure DET SS PM'!A44</f>
        <v>I.6.1</v>
      </c>
      <c r="B185" s="179" t="str">
        <f>'Structure DET SS PM'!B44</f>
        <v>Local de séjour avec petite cuisine</v>
      </c>
      <c r="C185" s="179" t="str">
        <f>'Structure DET SS PM'!C44</f>
        <v>SUP 1</v>
      </c>
      <c r="D185" s="179" t="str">
        <f>'Structure DET SS PM'!D44</f>
        <v>m2/mil PM</v>
      </c>
      <c r="E185" s="193">
        <f>'Structure DET SS PM'!F44</f>
        <v>0</v>
      </c>
      <c r="F185" s="546">
        <f>'Structure DET SS PM'!G44</f>
        <v>2</v>
      </c>
      <c r="G185" s="546" t="str">
        <f>'Structure DET SS PM'!H44</f>
        <v>-</v>
      </c>
      <c r="H185" s="523">
        <f>'Structure DET SS PM'!I44</f>
        <v>0</v>
      </c>
      <c r="I185" s="179" t="s">
        <v>43</v>
      </c>
      <c r="J185" s="179" t="s">
        <v>44</v>
      </c>
      <c r="K185" s="179">
        <f>'Structure DET SS PM'!J44</f>
        <v>0</v>
      </c>
    </row>
    <row r="186" spans="1:11" s="61" customFormat="1" ht="15" customHeight="1" x14ac:dyDescent="0.25">
      <c r="A186" s="179" t="str">
        <f>'Structure DET SS PM'!A45</f>
        <v>I.6.2</v>
      </c>
      <c r="B186" s="179" t="str">
        <f>'Structure DET SS PM'!B45</f>
        <v>Salle de rapports / Salle de réunion</v>
      </c>
      <c r="C186" s="179" t="str">
        <f>'Structure DET SS PM'!C45</f>
        <v>SUP 2</v>
      </c>
      <c r="D186" s="179" t="str">
        <f>'Structure DET SS PM'!D45</f>
        <v>m2/mil PM</v>
      </c>
      <c r="E186" s="193">
        <f>'Structure DET SS PM'!F45</f>
        <v>0</v>
      </c>
      <c r="F186" s="546">
        <f>'Structure DET SS PM'!G45</f>
        <v>2.5</v>
      </c>
      <c r="G186" s="546" t="str">
        <f>'Structure DET SS PM'!H45</f>
        <v>-</v>
      </c>
      <c r="H186" s="523">
        <f>'Structure DET SS PM'!I45</f>
        <v>0</v>
      </c>
      <c r="I186" s="179" t="s">
        <v>43</v>
      </c>
      <c r="J186" s="179" t="s">
        <v>44</v>
      </c>
      <c r="K186" s="179">
        <f>'Structure DET SS PM'!J45</f>
        <v>0</v>
      </c>
    </row>
    <row r="187" spans="1:11" s="61" customFormat="1" ht="15" customHeight="1" x14ac:dyDescent="0.25">
      <c r="A187" s="179" t="str">
        <f>'Structure DET SS PM'!A46</f>
        <v>I.6.3</v>
      </c>
      <c r="B187" s="179" t="str">
        <f>'Structure DET SS PM'!B46</f>
        <v>Salle de séchage pour vêtements</v>
      </c>
      <c r="C187" s="179" t="str">
        <f>'Structure DET SS PM'!C46</f>
        <v>SUP 4</v>
      </c>
      <c r="D187" s="179" t="str">
        <f>'Structure DET SS PM'!D46</f>
        <v>m2/mil PM</v>
      </c>
      <c r="E187" s="193">
        <f>'Structure DET SS PM'!F46</f>
        <v>0</v>
      </c>
      <c r="F187" s="546">
        <f>'Structure DET SS PM'!G46</f>
        <v>1.1000000000000001</v>
      </c>
      <c r="G187" s="546" t="str">
        <f>'Structure DET SS PM'!H46</f>
        <v>-</v>
      </c>
      <c r="H187" s="523">
        <f>'Structure DET SS PM'!I46</f>
        <v>0</v>
      </c>
      <c r="I187" s="179" t="s">
        <v>43</v>
      </c>
      <c r="J187" s="179" t="s">
        <v>44</v>
      </c>
      <c r="K187" s="179">
        <f>'Structure DET SS PM'!J46</f>
        <v>0</v>
      </c>
    </row>
    <row r="188" spans="1:11" s="61" customFormat="1" ht="15" customHeight="1" x14ac:dyDescent="0.25">
      <c r="A188" s="179" t="str">
        <f>'Structure DET SS PM'!A47</f>
        <v>I.6.4</v>
      </c>
      <c r="B188" s="179" t="str">
        <f>'Structure DET SS PM'!B47</f>
        <v>Magasin de matériel</v>
      </c>
      <c r="C188" s="179" t="str">
        <f>'Structure DET SS PM'!C47</f>
        <v>SUP 4</v>
      </c>
      <c r="D188" s="179" t="str">
        <f>'Structure DET SS PM'!D47</f>
        <v>Local</v>
      </c>
      <c r="E188" s="193">
        <f>'Structure DET SS PM'!F47</f>
        <v>1</v>
      </c>
      <c r="F188" s="546" t="str">
        <f>'Structure DET SS PM'!G47</f>
        <v>-</v>
      </c>
      <c r="G188" s="546">
        <f>'Structure DET SS PM'!H47</f>
        <v>29</v>
      </c>
      <c r="H188" s="523">
        <f>'Structure DET SS PM'!I47</f>
        <v>0</v>
      </c>
      <c r="I188" s="179" t="s">
        <v>43</v>
      </c>
      <c r="J188" s="179" t="s">
        <v>44</v>
      </c>
      <c r="K188" s="179">
        <f>'Structure DET SS PM'!J47</f>
        <v>0</v>
      </c>
    </row>
    <row r="189" spans="1:11" s="61" customFormat="1" ht="15" customHeight="1" x14ac:dyDescent="0.25">
      <c r="A189" s="179" t="str">
        <f>'Structure DET SS PM'!A48</f>
        <v>I.6.5</v>
      </c>
      <c r="B189" s="179" t="str">
        <f>'Structure DET SS PM'!B48</f>
        <v>Local technique (chauffage et ventilation)</v>
      </c>
      <c r="C189" s="179" t="str">
        <f>'Structure DET SS PM'!C48</f>
        <v>SI 8</v>
      </c>
      <c r="D189" s="179" t="str">
        <f>'Structure DET SS PM'!D48</f>
        <v>Local</v>
      </c>
      <c r="E189" s="193">
        <f>'Structure DET SS PM'!F48</f>
        <v>1</v>
      </c>
      <c r="F189" s="546" t="str">
        <f>'Structure DET SS PM'!G48</f>
        <v>-</v>
      </c>
      <c r="G189" s="546">
        <f>'Structure DET SS PM'!H48</f>
        <v>60</v>
      </c>
      <c r="H189" s="523">
        <f>'Structure DET SS PM'!I48</f>
        <v>0</v>
      </c>
      <c r="I189" s="179" t="s">
        <v>43</v>
      </c>
      <c r="J189" s="179" t="s">
        <v>44</v>
      </c>
      <c r="K189" s="179">
        <f>'Structure DET SS PM'!J48</f>
        <v>0</v>
      </c>
    </row>
    <row r="190" spans="1:11" s="61" customFormat="1" ht="15" customHeight="1" x14ac:dyDescent="0.25">
      <c r="A190" s="179" t="str">
        <f>'Structure DET SS PM'!A49</f>
        <v>I.6.6</v>
      </c>
      <c r="B190" s="179" t="str">
        <f>'Structure DET SS PM'!B49</f>
        <v>Local technique (électricité)</v>
      </c>
      <c r="C190" s="179" t="str">
        <f>'Structure DET SS PM'!C49</f>
        <v>SI 8</v>
      </c>
      <c r="D190" s="179" t="str">
        <f>'Structure DET SS PM'!D49</f>
        <v>Local</v>
      </c>
      <c r="E190" s="193">
        <f>'Structure DET SS PM'!F49</f>
        <v>1</v>
      </c>
      <c r="F190" s="546" t="str">
        <f>'Structure DET SS PM'!G49</f>
        <v>-</v>
      </c>
      <c r="G190" s="546">
        <f>'Structure DET SS PM'!H49</f>
        <v>8</v>
      </c>
      <c r="H190" s="523">
        <f>'Structure DET SS PM'!I49</f>
        <v>0</v>
      </c>
      <c r="I190" s="179" t="s">
        <v>43</v>
      </c>
      <c r="J190" s="179" t="s">
        <v>44</v>
      </c>
      <c r="K190" s="179">
        <f>'Structure DET SS PM'!J49</f>
        <v>0</v>
      </c>
    </row>
    <row r="191" spans="1:11" s="61" customFormat="1" ht="15" customHeight="1" x14ac:dyDescent="0.25">
      <c r="A191" s="179" t="str">
        <f>'Structure DET SS PM'!A50</f>
        <v>I.6.7</v>
      </c>
      <c r="B191" s="179" t="str">
        <f>'Structure DET SS PM'!B50</f>
        <v>Local technique (salle serveurs)</v>
      </c>
      <c r="C191" s="179" t="str">
        <f>'Structure DET SS PM'!C50</f>
        <v>SI 8</v>
      </c>
      <c r="D191" s="179" t="str">
        <f>'Structure DET SS PM'!D50</f>
        <v>Local</v>
      </c>
      <c r="E191" s="193">
        <f>'Structure DET SS PM'!F50</f>
        <v>1</v>
      </c>
      <c r="F191" s="546" t="str">
        <f>'Structure DET SS PM'!G50</f>
        <v>-</v>
      </c>
      <c r="G191" s="546">
        <f>'Structure DET SS PM'!H50</f>
        <v>10</v>
      </c>
      <c r="H191" s="523">
        <f>'Structure DET SS PM'!I50</f>
        <v>0</v>
      </c>
      <c r="I191" s="179" t="s">
        <v>43</v>
      </c>
      <c r="J191" s="179" t="s">
        <v>44</v>
      </c>
      <c r="K191" s="179">
        <f>'Structure DET SS PM'!J50</f>
        <v>0</v>
      </c>
    </row>
    <row r="192" spans="1:11" s="61" customFormat="1" ht="15" customHeight="1" x14ac:dyDescent="0.25">
      <c r="A192" s="179" t="str">
        <f>'Structure DET SS PM'!A51</f>
        <v>I.6.8</v>
      </c>
      <c r="B192" s="179" t="str">
        <f>'Structure DET SS PM'!B51</f>
        <v>Ascenseur (RdC - étage)</v>
      </c>
      <c r="C192" s="179" t="str">
        <f>'Structure DET SS PM'!C51</f>
        <v>SD 9</v>
      </c>
      <c r="D192" s="179" t="str">
        <f>'Structure DET SS PM'!D51</f>
        <v>Local</v>
      </c>
      <c r="E192" s="193">
        <f>'Structure DET SS PM'!F51</f>
        <v>1</v>
      </c>
      <c r="F192" s="546" t="str">
        <f>'Structure DET SS PM'!G51</f>
        <v>-</v>
      </c>
      <c r="G192" s="546">
        <f>'Structure DET SS PM'!H51</f>
        <v>6</v>
      </c>
      <c r="H192" s="523">
        <f>'Structure DET SS PM'!I51</f>
        <v>0</v>
      </c>
      <c r="I192" s="179" t="s">
        <v>43</v>
      </c>
      <c r="J192" s="179" t="s">
        <v>44</v>
      </c>
      <c r="K192" s="179">
        <f>'Structure DET SS PM'!J51</f>
        <v>0</v>
      </c>
    </row>
    <row r="193" spans="1:11" s="61" customFormat="1" ht="15" customHeight="1" x14ac:dyDescent="0.25">
      <c r="A193" s="179" t="str">
        <f>'Structure DET SS PM'!A52</f>
        <v>I.6.9</v>
      </c>
      <c r="B193" s="179" t="str">
        <f>'Structure DET SS PM'!B52</f>
        <v>Local d’entretien exploitant</v>
      </c>
      <c r="C193" s="179" t="str">
        <f>'Structure DET SS PM'!C52</f>
        <v>SUS 7</v>
      </c>
      <c r="D193" s="179" t="str">
        <f>'Structure DET SS PM'!D52</f>
        <v>Local</v>
      </c>
      <c r="E193" s="193">
        <f>'Structure DET SS PM'!F52</f>
        <v>1</v>
      </c>
      <c r="F193" s="546" t="str">
        <f>'Structure DET SS PM'!G52</f>
        <v>-</v>
      </c>
      <c r="G193" s="546">
        <f>'Structure DET SS PM'!H52</f>
        <v>12</v>
      </c>
      <c r="H193" s="523">
        <f>'Structure DET SS PM'!I52</f>
        <v>0</v>
      </c>
      <c r="I193" s="179" t="s">
        <v>43</v>
      </c>
      <c r="J193" s="179" t="s">
        <v>44</v>
      </c>
      <c r="K193" s="179">
        <f>'Structure DET SS PM'!J52</f>
        <v>0</v>
      </c>
    </row>
    <row r="194" spans="1:11" s="61" customFormat="1" ht="15" customHeight="1" x14ac:dyDescent="0.25">
      <c r="A194" s="179" t="str">
        <f>'Structure DET SS PM'!A53</f>
        <v>I.6.10</v>
      </c>
      <c r="B194" s="179" t="str">
        <f>'Structure DET SS PM'!B53</f>
        <v>Mag mat pour chiens de service, mobilier/coffre-fort pour mat ex (drogues/explosifs) incl.</v>
      </c>
      <c r="C194" s="179" t="str">
        <f>'Structure DET SS PM'!C53</f>
        <v>SUP 4</v>
      </c>
      <c r="D194" s="179" t="str">
        <f>'Structure DET SS PM'!D53</f>
        <v>Local</v>
      </c>
      <c r="E194" s="193">
        <f>'Structure DET SS PM'!F53</f>
        <v>1</v>
      </c>
      <c r="F194" s="546" t="str">
        <f>'Structure DET SS PM'!G53</f>
        <v>-</v>
      </c>
      <c r="G194" s="546">
        <f>'Structure DET SS PM'!H53</f>
        <v>10</v>
      </c>
      <c r="H194" s="523">
        <f>'Structure DET SS PM'!I53</f>
        <v>0</v>
      </c>
      <c r="I194" s="179" t="s">
        <v>43</v>
      </c>
      <c r="J194" s="179" t="s">
        <v>44</v>
      </c>
      <c r="K194" s="179">
        <f>'Structure DET SS PM'!J53</f>
        <v>0</v>
      </c>
    </row>
    <row r="195" spans="1:11" s="61" customFormat="1" ht="15" customHeight="1" x14ac:dyDescent="0.25">
      <c r="A195" s="179" t="str">
        <f>'Structure DET SS PM'!A54</f>
        <v>I.6.11</v>
      </c>
      <c r="B195" s="179" t="str">
        <f>'Structure DET SS PM'!B54</f>
        <v>Partie de garage pour véhicules d’intervention</v>
      </c>
      <c r="C195" s="179" t="str">
        <f>'Structure DET SS PM'!C54</f>
        <v>SUP 4</v>
      </c>
      <c r="D195" s="179" t="str">
        <f>'Structure DET SS PM'!D54</f>
        <v>Nombre de vhc dans le garage</v>
      </c>
      <c r="E195" s="193" t="str">
        <f>'Structure DET SS PM'!F54</f>
        <v>-</v>
      </c>
      <c r="F195" s="546" t="str">
        <f>'Structure DET SS PM'!G54</f>
        <v>-</v>
      </c>
      <c r="G195" s="546">
        <f>'Structure DET SS PM'!H54</f>
        <v>30</v>
      </c>
      <c r="H195" s="523">
        <f>'Structure DET SS PM'!I54</f>
        <v>0</v>
      </c>
      <c r="I195" s="179" t="s">
        <v>43</v>
      </c>
      <c r="J195" s="179" t="s">
        <v>44</v>
      </c>
      <c r="K195" s="179">
        <f>'Structure DET SS PM'!J54</f>
        <v>0</v>
      </c>
    </row>
    <row r="196" spans="1:11" s="61" customFormat="1" ht="15" customHeight="1" x14ac:dyDescent="0.25">
      <c r="A196" s="179" t="str">
        <f>'Structure DET SS PM'!A55</f>
        <v>I.6.12</v>
      </c>
      <c r="B196" s="179" t="str">
        <f>'Structure DET SS PM'!B55</f>
        <v>Partie de garage pour motos</v>
      </c>
      <c r="C196" s="179" t="str">
        <f>'Structure DET SS PM'!C55</f>
        <v>SUP 4</v>
      </c>
      <c r="D196" s="179" t="str">
        <f>'Structure DET SS PM'!D55</f>
        <v>Nombre de vhc dans le garage</v>
      </c>
      <c r="E196" s="193" t="str">
        <f>'Structure DET SS PM'!F55</f>
        <v>-</v>
      </c>
      <c r="F196" s="546" t="str">
        <f>'Structure DET SS PM'!G55</f>
        <v>-</v>
      </c>
      <c r="G196" s="546">
        <f>'Structure DET SS PM'!H55</f>
        <v>10</v>
      </c>
      <c r="H196" s="523">
        <f>'Structure DET SS PM'!I55</f>
        <v>0</v>
      </c>
      <c r="I196" s="179" t="s">
        <v>43</v>
      </c>
      <c r="J196" s="179" t="s">
        <v>44</v>
      </c>
      <c r="K196" s="179">
        <f>'Structure DET SS PM'!J55</f>
        <v>0</v>
      </c>
    </row>
    <row r="197" spans="1:11" s="61" customFormat="1" ht="15" customHeight="1" x14ac:dyDescent="0.25">
      <c r="A197" s="179" t="str">
        <f>'Structure DET SS PM'!A56</f>
        <v>I.6.13</v>
      </c>
      <c r="B197" s="179" t="str">
        <f>'Structure DET SS PM'!B56</f>
        <v>Places de stationnement extérieures pour véhicules de service</v>
      </c>
      <c r="C197" s="179" t="str">
        <f>'Structure DET SS PM'!C56</f>
        <v>SAA 10</v>
      </c>
      <c r="D197" s="179" t="str">
        <f>'Structure DET SS PM'!D56</f>
        <v>Surface extérieure</v>
      </c>
      <c r="E197" s="193" t="str">
        <f>'Structure DET SS PM'!F56</f>
        <v>-</v>
      </c>
      <c r="F197" s="546" t="str">
        <f>'Structure DET SS PM'!G56</f>
        <v>-</v>
      </c>
      <c r="G197" s="546">
        <f>'Structure DET SS PM'!H56</f>
        <v>18</v>
      </c>
      <c r="H197" s="523">
        <f>'Structure DET SS PM'!I56</f>
        <v>0</v>
      </c>
      <c r="I197" s="179" t="s">
        <v>43</v>
      </c>
      <c r="J197" s="179" t="s">
        <v>44</v>
      </c>
      <c r="K197" s="179">
        <f>'Structure DET SS PM'!J56</f>
        <v>0</v>
      </c>
    </row>
    <row r="198" spans="1:11" s="61" customFormat="1" ht="15" customHeight="1" x14ac:dyDescent="0.25">
      <c r="A198" s="179" t="str">
        <f>'Structure DET SS PM'!A57</f>
        <v>I.6.14</v>
      </c>
      <c r="B198" s="179" t="str">
        <f>'Structure DET SS PM'!B57</f>
        <v>Places de stationnement extérieures pour collaborateurs</v>
      </c>
      <c r="C198" s="179" t="str">
        <f>'Structure DET SS PM'!C57</f>
        <v>SAA 10</v>
      </c>
      <c r="D198" s="179" t="str">
        <f>'Structure DET SS PM'!D57</f>
        <v>Surface extérieure</v>
      </c>
      <c r="E198" s="193" t="str">
        <f>'Structure DET SS PM'!F57</f>
        <v>-</v>
      </c>
      <c r="F198" s="546" t="str">
        <f>'Structure DET SS PM'!G57</f>
        <v>-</v>
      </c>
      <c r="G198" s="546">
        <f>'Structure DET SS PM'!H57</f>
        <v>15</v>
      </c>
      <c r="H198" s="523">
        <f>'Structure DET SS PM'!I57</f>
        <v>0</v>
      </c>
      <c r="I198" s="179" t="s">
        <v>43</v>
      </c>
      <c r="J198" s="179" t="s">
        <v>44</v>
      </c>
      <c r="K198" s="179">
        <f>'Structure DET SS PM'!J57</f>
        <v>0</v>
      </c>
    </row>
    <row r="199" spans="1:11" s="61" customFormat="1" ht="15" customHeight="1" x14ac:dyDescent="0.25">
      <c r="A199" s="179" t="str">
        <f>'Structure DET SS PM'!A58</f>
        <v>I.6.15</v>
      </c>
      <c r="B199" s="179" t="str">
        <f>'Structure DET SS PM'!B58</f>
        <v>Places de stationnement extérieures pour visiteurs</v>
      </c>
      <c r="C199" s="179" t="str">
        <f>'Structure DET SS PM'!C58</f>
        <v>SAA 10</v>
      </c>
      <c r="D199" s="179" t="str">
        <f>'Structure DET SS PM'!D58</f>
        <v>Surface extérieure</v>
      </c>
      <c r="E199" s="193">
        <f>'Structure DET SS PM'!F58</f>
        <v>0</v>
      </c>
      <c r="F199" s="546" t="str">
        <f>'Structure DET SS PM'!G58</f>
        <v>-</v>
      </c>
      <c r="G199" s="546">
        <f>'Structure DET SS PM'!H58</f>
        <v>15</v>
      </c>
      <c r="H199" s="523">
        <f>'Structure DET SS PM'!I58</f>
        <v>0</v>
      </c>
      <c r="I199" s="179" t="s">
        <v>43</v>
      </c>
      <c r="J199" s="179" t="s">
        <v>44</v>
      </c>
      <c r="K199" s="179">
        <f>'Structure DET SS PM'!J58</f>
        <v>0</v>
      </c>
    </row>
    <row r="200" spans="1:11" s="61" customFormat="1" ht="15" customHeight="1" x14ac:dyDescent="0.25">
      <c r="A200" s="179" t="str">
        <f>'Structure DET SS PM'!A59</f>
        <v>I.6.16</v>
      </c>
      <c r="B200" s="179" t="str">
        <f>'Structure DET SS PM'!B59</f>
        <v>Chenil</v>
      </c>
      <c r="C200" s="179" t="str">
        <f>'Structure DET SS PM'!C59</f>
        <v>SAA 10</v>
      </c>
      <c r="D200" s="179" t="str">
        <f>'Structure DET SS PM'!D59</f>
        <v>Surface extérieure</v>
      </c>
      <c r="E200" s="193">
        <f>'Structure DET SS PM'!F59</f>
        <v>0</v>
      </c>
      <c r="F200" s="546" t="str">
        <f>'Structure DET SS PM'!G59</f>
        <v>-</v>
      </c>
      <c r="G200" s="546">
        <f>'Structure DET SS PM'!H59</f>
        <v>8</v>
      </c>
      <c r="H200" s="523">
        <f>'Structure DET SS PM'!I59</f>
        <v>0</v>
      </c>
      <c r="I200" s="179" t="s">
        <v>43</v>
      </c>
      <c r="J200" s="179" t="s">
        <v>44</v>
      </c>
      <c r="K200" s="179">
        <f>'Structure DET SS PM'!J59</f>
        <v>0</v>
      </c>
    </row>
    <row r="201" spans="1:11" s="61" customFormat="1" ht="15" customHeight="1" x14ac:dyDescent="0.25">
      <c r="A201" s="179" t="str">
        <f>'Structure DET SS PM'!A60</f>
        <v>I.6.17</v>
      </c>
      <c r="B201" s="179" t="str">
        <f>'Structure DET SS PM'!B60</f>
        <v>Raccordement d’immeuble externe pour groupe électrogène (électricité de secours)</v>
      </c>
      <c r="C201" s="179" t="str">
        <f>'Structure DET SS PM'!C60</f>
        <v>SAA 10</v>
      </c>
      <c r="D201" s="179" t="str">
        <f>'Structure DET SS PM'!D60</f>
        <v>Surface extérieure</v>
      </c>
      <c r="E201" s="193">
        <f>'Structure DET SS PM'!F60</f>
        <v>0</v>
      </c>
      <c r="F201" s="546" t="str">
        <f>'Structure DET SS PM'!G60</f>
        <v>-</v>
      </c>
      <c r="G201" s="546">
        <f>'Structure DET SS PM'!H60</f>
        <v>25</v>
      </c>
      <c r="H201" s="523">
        <f>'Structure DET SS PM'!I60</f>
        <v>0</v>
      </c>
      <c r="I201" s="179" t="s">
        <v>43</v>
      </c>
      <c r="J201" s="179" t="s">
        <v>44</v>
      </c>
      <c r="K201" s="179">
        <f>'Structure DET SS PM'!J60</f>
        <v>0</v>
      </c>
    </row>
    <row r="202" spans="1:11" s="61" customFormat="1" ht="15" customHeight="1" x14ac:dyDescent="0.25">
      <c r="A202" s="179" t="str">
        <f>'Structure DET SS PM'!A61</f>
        <v>I.6.18</v>
      </c>
      <c r="B202" s="179" t="str">
        <f>'Structure DET SS PM'!B61</f>
        <v>Recyclage / Déchets (centralisé)</v>
      </c>
      <c r="C202" s="179" t="str">
        <f>'Structure DET SS PM'!C61</f>
        <v>SAA 10</v>
      </c>
      <c r="D202" s="179" t="str">
        <f>'Structure DET SS PM'!D61</f>
        <v>Surface extérieure</v>
      </c>
      <c r="E202" s="193">
        <f>'Structure DET SS PM'!F61</f>
        <v>0</v>
      </c>
      <c r="F202" s="546">
        <f>'Structure DET SS PM'!G61</f>
        <v>0</v>
      </c>
      <c r="G202" s="546" t="str">
        <f>'Structure DET SS PM'!H61</f>
        <v>-</v>
      </c>
      <c r="H202" s="523">
        <f>'Structure DET SS PM'!I61</f>
        <v>0</v>
      </c>
      <c r="I202" s="179" t="s">
        <v>43</v>
      </c>
      <c r="J202" s="179" t="s">
        <v>44</v>
      </c>
      <c r="K202" s="179">
        <f>'Structure DET SS PM'!J61</f>
        <v>0</v>
      </c>
    </row>
    <row r="203" spans="1:11" s="61" customFormat="1" ht="15" customHeight="1" x14ac:dyDescent="0.25">
      <c r="A203" s="179" t="str">
        <f>'Structure DET SS PM'!A64</f>
        <v>---</v>
      </c>
      <c r="B203" s="179">
        <f>'Structure DET SS PM'!B64</f>
        <v>0</v>
      </c>
      <c r="C203" s="179" t="str">
        <f>'Structure DET SS PM'!C64</f>
        <v>---</v>
      </c>
      <c r="D203" s="179" t="str">
        <f>'Structure DET SS PM'!D64</f>
        <v>m²</v>
      </c>
      <c r="E203" s="193">
        <f>'Structure DET SS PM'!F64</f>
        <v>0</v>
      </c>
      <c r="F203" s="546" t="str">
        <f>'Structure DET SS PM'!G64</f>
        <v>-</v>
      </c>
      <c r="G203" s="546">
        <f>'Structure DET SS PM'!H64</f>
        <v>0</v>
      </c>
      <c r="H203" s="523">
        <f>'Structure DET SS PM'!I64</f>
        <v>0</v>
      </c>
      <c r="I203" s="179" t="s">
        <v>43</v>
      </c>
      <c r="J203" s="179" t="s">
        <v>44</v>
      </c>
      <c r="K203" s="179">
        <f>'Structure DET SS PM'!J64</f>
        <v>0</v>
      </c>
    </row>
    <row r="204" spans="1:11" s="61" customFormat="1" ht="15" customHeight="1" x14ac:dyDescent="0.25">
      <c r="A204" s="179" t="str">
        <f>'Structure DET SS PM'!A65</f>
        <v>---</v>
      </c>
      <c r="B204" s="179">
        <f>'Structure DET SS PM'!B65</f>
        <v>0</v>
      </c>
      <c r="C204" s="179" t="str">
        <f>'Structure DET SS PM'!C65</f>
        <v>---</v>
      </c>
      <c r="D204" s="179" t="str">
        <f>'Structure DET SS PM'!D65</f>
        <v>m²</v>
      </c>
      <c r="E204" s="193">
        <f>'Structure DET SS PM'!F65</f>
        <v>0</v>
      </c>
      <c r="F204" s="546" t="str">
        <f>'Structure DET SS PM'!G65</f>
        <v>-</v>
      </c>
      <c r="G204" s="546">
        <f>'Structure DET SS PM'!H65</f>
        <v>0</v>
      </c>
      <c r="H204" s="523">
        <f>'Structure DET SS PM'!I65</f>
        <v>0</v>
      </c>
      <c r="I204" s="179" t="s">
        <v>43</v>
      </c>
      <c r="J204" s="179" t="s">
        <v>44</v>
      </c>
      <c r="K204" s="179">
        <f>'Structure DET SS PM'!J65</f>
        <v>0</v>
      </c>
    </row>
    <row r="205" spans="1:11" s="61" customFormat="1" ht="15" customHeight="1" x14ac:dyDescent="0.25">
      <c r="A205" s="179" t="str">
        <f>'Structure DET SS PM'!A66</f>
        <v>---</v>
      </c>
      <c r="B205" s="179">
        <f>'Structure DET SS PM'!B66</f>
        <v>0</v>
      </c>
      <c r="C205" s="179" t="str">
        <f>'Structure DET SS PM'!C66</f>
        <v>---</v>
      </c>
      <c r="D205" s="179" t="str">
        <f>'Structure DET SS PM'!D66</f>
        <v>m²</v>
      </c>
      <c r="E205" s="193">
        <f>'Structure DET SS PM'!F66</f>
        <v>0</v>
      </c>
      <c r="F205" s="546" t="str">
        <f>'Structure DET SS PM'!G66</f>
        <v>-</v>
      </c>
      <c r="G205" s="546">
        <f>'Structure DET SS PM'!H66</f>
        <v>0</v>
      </c>
      <c r="H205" s="523">
        <f>'Structure DET SS PM'!I66</f>
        <v>0</v>
      </c>
      <c r="I205" s="179" t="s">
        <v>43</v>
      </c>
      <c r="J205" s="179" t="s">
        <v>44</v>
      </c>
      <c r="K205" s="179">
        <f>'Structure DET SS PM'!J66</f>
        <v>0</v>
      </c>
    </row>
    <row r="206" spans="1:11" s="61" customFormat="1" ht="15" customHeight="1" x14ac:dyDescent="0.25">
      <c r="A206" s="179" t="str">
        <f>'Structure DET SS PM'!A67</f>
        <v>---</v>
      </c>
      <c r="B206" s="179">
        <f>'Structure DET SS PM'!B67</f>
        <v>0</v>
      </c>
      <c r="C206" s="179" t="str">
        <f>'Structure DET SS PM'!C67</f>
        <v>---</v>
      </c>
      <c r="D206" s="179" t="str">
        <f>'Structure DET SS PM'!D67</f>
        <v>m²</v>
      </c>
      <c r="E206" s="193">
        <f>'Structure DET SS PM'!F67</f>
        <v>0</v>
      </c>
      <c r="F206" s="546" t="str">
        <f>'Structure DET SS PM'!G67</f>
        <v>-</v>
      </c>
      <c r="G206" s="546">
        <f>'Structure DET SS PM'!H67</f>
        <v>0</v>
      </c>
      <c r="H206" s="523">
        <f>'Structure DET SS PM'!I67</f>
        <v>0</v>
      </c>
      <c r="I206" s="179" t="s">
        <v>43</v>
      </c>
      <c r="J206" s="179" t="s">
        <v>44</v>
      </c>
      <c r="K206" s="179">
        <f>'Structure DET SS PM'!J67</f>
        <v>0</v>
      </c>
    </row>
    <row r="207" spans="1:11" s="61" customFormat="1" ht="15" customHeight="1" x14ac:dyDescent="0.25">
      <c r="A207" s="179" t="str">
        <f>'Structure DET SS PM'!A68</f>
        <v>---</v>
      </c>
      <c r="B207" s="179">
        <f>'Structure DET SS PM'!B68</f>
        <v>0</v>
      </c>
      <c r="C207" s="179" t="str">
        <f>'Structure DET SS PM'!C68</f>
        <v>---</v>
      </c>
      <c r="D207" s="179" t="str">
        <f>'Structure DET SS PM'!D68</f>
        <v>m²</v>
      </c>
      <c r="E207" s="193">
        <f>'Structure DET SS PM'!F68</f>
        <v>0</v>
      </c>
      <c r="F207" s="546" t="str">
        <f>'Structure DET SS PM'!G68</f>
        <v>-</v>
      </c>
      <c r="G207" s="546">
        <f>'Structure DET SS PM'!H68</f>
        <v>0</v>
      </c>
      <c r="H207" s="523">
        <f>'Structure DET SS PM'!I68</f>
        <v>0</v>
      </c>
      <c r="I207" s="179" t="s">
        <v>43</v>
      </c>
      <c r="J207" s="179" t="s">
        <v>44</v>
      </c>
      <c r="K207" s="179">
        <f>'Structure DET SS PM'!J68</f>
        <v>0</v>
      </c>
    </row>
    <row r="208" spans="1:11" s="61" customFormat="1" ht="15" customHeight="1" x14ac:dyDescent="0.25">
      <c r="A208" s="179" t="str">
        <f>'Structure SUBS'!A38</f>
        <v>G.1.1</v>
      </c>
      <c r="B208" s="179" t="str">
        <f>'Structure SUBS'!B38</f>
        <v>Local de restauration / Salle théorique (multifonctions)</v>
      </c>
      <c r="C208" s="179" t="str">
        <f>'Structure SUBS'!C38</f>
        <v>SUP 1</v>
      </c>
      <c r="D208" s="179" t="str">
        <f>'Structure SUBS'!D38</f>
        <v>m2/mil</v>
      </c>
      <c r="E208" s="193">
        <f>'Structure SUBS'!O38</f>
        <v>0</v>
      </c>
      <c r="F208" s="546">
        <f>'Structure SUBS'!P38</f>
        <v>1.3</v>
      </c>
      <c r="G208" s="546" t="str">
        <f>'Structure SUBS'!Q38</f>
        <v>-</v>
      </c>
      <c r="H208" s="523">
        <f>'Structure SUBS'!R38</f>
        <v>0</v>
      </c>
      <c r="I208" s="179" t="s">
        <v>45</v>
      </c>
      <c r="J208" s="179" t="s">
        <v>46</v>
      </c>
      <c r="K208" s="179">
        <f>'Structure SUBS'!S38</f>
        <v>0</v>
      </c>
    </row>
    <row r="209" spans="1:11" s="61" customFormat="1" ht="15" customHeight="1" x14ac:dyDescent="0.25">
      <c r="A209" s="179" t="str">
        <f>'Structure SUBS'!A39</f>
        <v>G.1.2</v>
      </c>
      <c r="B209" s="179" t="str">
        <f>'Structure SUBS'!B39</f>
        <v>Hall d’entrée distribution (circulation des convives) avec dispositif de nettoyage des mains</v>
      </c>
      <c r="C209" s="179" t="str">
        <f>'Structure SUBS'!C39</f>
        <v>SUP 1</v>
      </c>
      <c r="D209" s="179" t="str">
        <f>'Structure SUBS'!D39</f>
        <v>m2/mil</v>
      </c>
      <c r="E209" s="193">
        <f>'Structure SUBS'!O39</f>
        <v>0</v>
      </c>
      <c r="F209" s="546">
        <f>'Structure SUBS'!P39</f>
        <v>0.3</v>
      </c>
      <c r="G209" s="546" t="str">
        <f>'Structure SUBS'!Q39</f>
        <v>-</v>
      </c>
      <c r="H209" s="523">
        <f>'Structure SUBS'!R39</f>
        <v>0</v>
      </c>
      <c r="I209" s="179" t="s">
        <v>45</v>
      </c>
      <c r="J209" s="179" t="s">
        <v>46</v>
      </c>
      <c r="K209" s="179">
        <f>'Structure SUBS'!S39</f>
        <v>0</v>
      </c>
    </row>
    <row r="210" spans="1:11" s="61" customFormat="1" ht="15" customHeight="1" x14ac:dyDescent="0.25">
      <c r="A210" s="179" t="str">
        <f>'Structure SUBS'!A40</f>
        <v>G.1.3</v>
      </c>
      <c r="B210" s="179" t="str">
        <f>'Structure SUBS'!B40</f>
        <v>Locaux sanitaires unisexes (femmes, hommes)</v>
      </c>
      <c r="C210" s="179" t="str">
        <f>'Structure SUBS'!C40</f>
        <v>SUS 7</v>
      </c>
      <c r="D210" s="179" t="str">
        <f>'Structure SUBS'!D40</f>
        <v>Local</v>
      </c>
      <c r="E210" s="193">
        <f>'Structure SUBS'!O40</f>
        <v>0</v>
      </c>
      <c r="F210" s="546" t="str">
        <f>'Structure SUBS'!P40</f>
        <v>-</v>
      </c>
      <c r="G210" s="546">
        <f>'Structure SUBS'!Q40</f>
        <v>2</v>
      </c>
      <c r="H210" s="523">
        <f>'Structure SUBS'!R40</f>
        <v>0</v>
      </c>
      <c r="I210" s="179" t="s">
        <v>45</v>
      </c>
      <c r="J210" s="179" t="s">
        <v>46</v>
      </c>
      <c r="K210" s="179">
        <f>'Structure SUBS'!S40</f>
        <v>0</v>
      </c>
    </row>
    <row r="211" spans="1:11" s="61" customFormat="1" ht="15" customHeight="1" x14ac:dyDescent="0.25">
      <c r="A211" s="179" t="str">
        <f>'Structure SUBS'!A41</f>
        <v>G.1.4</v>
      </c>
      <c r="B211" s="179" t="str">
        <f>'Structure SUBS'!B41</f>
        <v>Locaux sanitaires unisexes (handicapés)</v>
      </c>
      <c r="C211" s="179" t="str">
        <f>'Structure SUBS'!C41</f>
        <v>SUS 7</v>
      </c>
      <c r="D211" s="179" t="str">
        <f>'Structure SUBS'!D41</f>
        <v>Local</v>
      </c>
      <c r="E211" s="193">
        <f>'Structure SUBS'!O41</f>
        <v>0</v>
      </c>
      <c r="F211" s="546" t="str">
        <f>'Structure SUBS'!P41</f>
        <v>-</v>
      </c>
      <c r="G211" s="546">
        <f>'Structure SUBS'!Q41</f>
        <v>4</v>
      </c>
      <c r="H211" s="523">
        <f>'Structure SUBS'!R41</f>
        <v>0</v>
      </c>
      <c r="I211" s="179" t="s">
        <v>45</v>
      </c>
      <c r="J211" s="179" t="s">
        <v>46</v>
      </c>
      <c r="K211" s="179">
        <f>'Structure SUBS'!S41</f>
        <v>0</v>
      </c>
    </row>
    <row r="212" spans="1:11" s="61" customFormat="1" ht="15" customHeight="1" x14ac:dyDescent="0.25">
      <c r="A212" s="179" t="str">
        <f>'Structure SUBS'!A44</f>
        <v>G.2.1</v>
      </c>
      <c r="B212" s="179" t="str">
        <f>'Structure SUBS'!B44</f>
        <v>Préparation</v>
      </c>
      <c r="C212" s="179" t="str">
        <f>'Structure SUBS'!C44</f>
        <v>SUP 3</v>
      </c>
      <c r="D212" s="179" t="str">
        <f>'Structure SUBS'!D44</f>
        <v>Local</v>
      </c>
      <c r="E212" s="193">
        <f>'Structure SUBS'!O44</f>
        <v>0</v>
      </c>
      <c r="F212" s="546" t="str">
        <f>'Structure SUBS'!P44</f>
        <v>-</v>
      </c>
      <c r="G212" s="546">
        <f>'Structure SUBS'!Q44</f>
        <v>15</v>
      </c>
      <c r="H212" s="523">
        <f>'Structure SUBS'!R44</f>
        <v>0</v>
      </c>
      <c r="I212" s="179" t="s">
        <v>47</v>
      </c>
      <c r="J212" s="179" t="s">
        <v>46</v>
      </c>
      <c r="K212" s="179">
        <f>'Structure SUBS'!S44</f>
        <v>0</v>
      </c>
    </row>
    <row r="213" spans="1:11" s="61" customFormat="1" ht="15" customHeight="1" x14ac:dyDescent="0.25">
      <c r="A213" s="179" t="str">
        <f>'Structure SUBS'!A45</f>
        <v>G.2.2</v>
      </c>
      <c r="B213" s="179" t="str">
        <f>'Structure SUBS'!B45</f>
        <v>Préparation cuisine froide</v>
      </c>
      <c r="C213" s="179" t="str">
        <f>'Structure SUBS'!C45</f>
        <v>SUP 3</v>
      </c>
      <c r="D213" s="179" t="str">
        <f>'Structure SUBS'!D45</f>
        <v>Local</v>
      </c>
      <c r="E213" s="193">
        <f>'Structure SUBS'!O45</f>
        <v>0</v>
      </c>
      <c r="F213" s="546" t="str">
        <f>'Structure SUBS'!P45</f>
        <v>-</v>
      </c>
      <c r="G213" s="546">
        <f>'Structure SUBS'!Q45</f>
        <v>20</v>
      </c>
      <c r="H213" s="523">
        <f>'Structure SUBS'!R45</f>
        <v>0</v>
      </c>
      <c r="I213" s="179" t="s">
        <v>47</v>
      </c>
      <c r="J213" s="179" t="s">
        <v>46</v>
      </c>
      <c r="K213" s="179">
        <f>'Structure SUBS'!S45</f>
        <v>0</v>
      </c>
    </row>
    <row r="214" spans="1:11" s="61" customFormat="1" ht="15" customHeight="1" x14ac:dyDescent="0.25">
      <c r="A214" s="179" t="str">
        <f>'Structure SUBS'!A46</f>
        <v>G.2.3</v>
      </c>
      <c r="B214" s="179" t="str">
        <f>'Structure SUBS'!B46</f>
        <v>Préparation cuisine chaude</v>
      </c>
      <c r="C214" s="179" t="str">
        <f>'Structure SUBS'!C46</f>
        <v>SUP 3</v>
      </c>
      <c r="D214" s="179" t="str">
        <f>'Structure SUBS'!D46</f>
        <v>Local</v>
      </c>
      <c r="E214" s="193">
        <f>'Structure SUBS'!O46</f>
        <v>0</v>
      </c>
      <c r="F214" s="546" t="str">
        <f>'Structure SUBS'!P46</f>
        <v>-</v>
      </c>
      <c r="G214" s="546">
        <f>'Structure SUBS'!Q46</f>
        <v>25</v>
      </c>
      <c r="H214" s="523">
        <f>'Structure SUBS'!R46</f>
        <v>0</v>
      </c>
      <c r="I214" s="179" t="s">
        <v>47</v>
      </c>
      <c r="J214" s="179" t="s">
        <v>46</v>
      </c>
      <c r="K214" s="179">
        <f>'Structure SUBS'!S46</f>
        <v>0</v>
      </c>
    </row>
    <row r="215" spans="1:11" s="61" customFormat="1" ht="15" customHeight="1" x14ac:dyDescent="0.25">
      <c r="A215" s="179" t="str">
        <f>'Structure SUBS'!A47</f>
        <v>G.2.4</v>
      </c>
      <c r="B215" s="179" t="str">
        <f>'Structure SUBS'!B47</f>
        <v>Zone de dressage</v>
      </c>
      <c r="C215" s="179" t="str">
        <f>'Structure SUBS'!C47</f>
        <v>SUP 3</v>
      </c>
      <c r="D215" s="179" t="str">
        <f>'Structure SUBS'!D47</f>
        <v>Local</v>
      </c>
      <c r="E215" s="193">
        <f>'Structure SUBS'!O47</f>
        <v>0</v>
      </c>
      <c r="F215" s="546" t="str">
        <f>'Structure SUBS'!P47</f>
        <v>-</v>
      </c>
      <c r="G215" s="546">
        <f>'Structure SUBS'!Q47</f>
        <v>35</v>
      </c>
      <c r="H215" s="523">
        <f>'Structure SUBS'!R47</f>
        <v>0</v>
      </c>
      <c r="I215" s="179" t="s">
        <v>47</v>
      </c>
      <c r="J215" s="179" t="s">
        <v>46</v>
      </c>
      <c r="K215" s="179">
        <f>'Structure SUBS'!S47</f>
        <v>0</v>
      </c>
    </row>
    <row r="216" spans="1:11" s="61" customFormat="1" ht="15" customHeight="1" x14ac:dyDescent="0.25">
      <c r="A216" s="179" t="str">
        <f>'Structure SUBS'!A50</f>
        <v>G.3.1</v>
      </c>
      <c r="B216" s="179" t="str">
        <f>'Structure SUBS'!B50</f>
        <v>Comptoir de distribution</v>
      </c>
      <c r="C216" s="179" t="str">
        <f>'Structure SUBS'!C50</f>
        <v>SUP 4</v>
      </c>
      <c r="D216" s="179" t="str">
        <f>'Structure SUBS'!D50</f>
        <v>Local</v>
      </c>
      <c r="E216" s="193">
        <f>'Structure SUBS'!O50</f>
        <v>0</v>
      </c>
      <c r="F216" s="546" t="str">
        <f>'Structure SUBS'!P50</f>
        <v>-</v>
      </c>
      <c r="G216" s="546">
        <f>'Structure SUBS'!Q50</f>
        <v>15</v>
      </c>
      <c r="H216" s="523">
        <f>'Structure SUBS'!R50</f>
        <v>0</v>
      </c>
      <c r="I216" s="179" t="s">
        <v>48</v>
      </c>
      <c r="J216" s="179" t="s">
        <v>46</v>
      </c>
      <c r="K216" s="179">
        <f>'Structure SUBS'!S50</f>
        <v>0</v>
      </c>
    </row>
    <row r="217" spans="1:11" s="61" customFormat="1" ht="15" customHeight="1" x14ac:dyDescent="0.25">
      <c r="A217" s="179" t="str">
        <f>'Structure SUBS'!A51</f>
        <v>G.3.2</v>
      </c>
      <c r="B217" s="179" t="str">
        <f>'Structure SUBS'!B51</f>
        <v>Kiosque</v>
      </c>
      <c r="C217" s="179" t="str">
        <f>'Structure SUBS'!C51</f>
        <v>SUP 4</v>
      </c>
      <c r="D217" s="179" t="str">
        <f>'Structure SUBS'!D51</f>
        <v>Local</v>
      </c>
      <c r="E217" s="193">
        <f>'Structure SUBS'!O51</f>
        <v>0</v>
      </c>
      <c r="F217" s="546" t="str">
        <f>'Structure SUBS'!P51</f>
        <v>-</v>
      </c>
      <c r="G217" s="546">
        <f>'Structure SUBS'!Q51</f>
        <v>15</v>
      </c>
      <c r="H217" s="523">
        <f>'Structure SUBS'!R51</f>
        <v>0</v>
      </c>
      <c r="I217" s="179" t="s">
        <v>48</v>
      </c>
      <c r="J217" s="179" t="s">
        <v>46</v>
      </c>
      <c r="K217" s="179">
        <f>'Structure SUBS'!S51</f>
        <v>0</v>
      </c>
    </row>
    <row r="218" spans="1:11" s="61" customFormat="1" ht="15" customHeight="1" x14ac:dyDescent="0.25">
      <c r="A218" s="179" t="str">
        <f>'Structure SUBS'!A54</f>
        <v>G.4.1</v>
      </c>
      <c r="B218" s="179" t="str">
        <f>'Structure SUBS'!B54</f>
        <v>Réception des marchandises, intérieur</v>
      </c>
      <c r="C218" s="179" t="str">
        <f>'Structure SUBS'!C54</f>
        <v>SUP 4</v>
      </c>
      <c r="D218" s="179" t="str">
        <f>'Structure SUBS'!D54</f>
        <v>Local</v>
      </c>
      <c r="E218" s="193">
        <f>'Structure SUBS'!O54</f>
        <v>0</v>
      </c>
      <c r="F218" s="546" t="str">
        <f>'Structure SUBS'!P54</f>
        <v>-</v>
      </c>
      <c r="G218" s="546">
        <f>'Structure SUBS'!Q54</f>
        <v>10</v>
      </c>
      <c r="H218" s="523">
        <f>'Structure SUBS'!R54</f>
        <v>0</v>
      </c>
      <c r="I218" s="179" t="s">
        <v>49</v>
      </c>
      <c r="J218" s="179" t="s">
        <v>46</v>
      </c>
      <c r="K218" s="179">
        <f>'Structure SUBS'!S54</f>
        <v>0</v>
      </c>
    </row>
    <row r="219" spans="1:11" s="61" customFormat="1" ht="15" customHeight="1" x14ac:dyDescent="0.25">
      <c r="A219" s="179" t="str">
        <f>'Structure SUBS'!A55</f>
        <v>G.4.2</v>
      </c>
      <c r="B219" s="179" t="str">
        <f>'Structure SUBS'!B55</f>
        <v>Livraison, extérieur, couvert</v>
      </c>
      <c r="C219" s="179" t="str">
        <f>'Structure SUBS'!C55</f>
        <v>SAA 10</v>
      </c>
      <c r="D219" s="179" t="str">
        <f>'Structure SUBS'!D55</f>
        <v>Surface extérieure</v>
      </c>
      <c r="E219" s="193">
        <f>'Structure SUBS'!O55</f>
        <v>0</v>
      </c>
      <c r="F219" s="546" t="str">
        <f>'Structure SUBS'!P55</f>
        <v>-</v>
      </c>
      <c r="G219" s="546">
        <f>'Structure SUBS'!Q55</f>
        <v>5</v>
      </c>
      <c r="H219" s="523">
        <f>'Structure SUBS'!R55</f>
        <v>0</v>
      </c>
      <c r="I219" s="179" t="s">
        <v>49</v>
      </c>
      <c r="J219" s="179" t="s">
        <v>46</v>
      </c>
      <c r="K219" s="179">
        <f>'Structure SUBS'!S55</f>
        <v>0</v>
      </c>
    </row>
    <row r="220" spans="1:11" s="61" customFormat="1" ht="15" customHeight="1" x14ac:dyDescent="0.25">
      <c r="A220" s="179" t="str">
        <f>'Structure SUBS'!A58</f>
        <v>G.5.1</v>
      </c>
      <c r="B220" s="179" t="str">
        <f>'Structure SUBS'!B58</f>
        <v>Chambre froide</v>
      </c>
      <c r="C220" s="179" t="str">
        <f>'Structure SUBS'!C58</f>
        <v>SUP 4</v>
      </c>
      <c r="D220" s="179" t="str">
        <f>'Structure SUBS'!D58</f>
        <v>Local</v>
      </c>
      <c r="E220" s="193">
        <f>'Structure SUBS'!O58</f>
        <v>0</v>
      </c>
      <c r="F220" s="546" t="str">
        <f>'Structure SUBS'!P58</f>
        <v>-</v>
      </c>
      <c r="G220" s="546">
        <f>'Structure SUBS'!Q58</f>
        <v>16</v>
      </c>
      <c r="H220" s="523">
        <f>'Structure SUBS'!R58</f>
        <v>0</v>
      </c>
      <c r="I220" s="179" t="s">
        <v>50</v>
      </c>
      <c r="J220" s="179" t="s">
        <v>46</v>
      </c>
      <c r="K220" s="179">
        <f>'Structure SUBS'!S58</f>
        <v>0</v>
      </c>
    </row>
    <row r="221" spans="1:11" s="61" customFormat="1" ht="15" customHeight="1" x14ac:dyDescent="0.25">
      <c r="A221" s="179" t="str">
        <f>'Structure SUBS'!A59</f>
        <v>G.5.2</v>
      </c>
      <c r="B221" s="179" t="str">
        <f>'Structure SUBS'!B59</f>
        <v>Chambre de congélation</v>
      </c>
      <c r="C221" s="179" t="str">
        <f>'Structure SUBS'!C59</f>
        <v>SUP 4</v>
      </c>
      <c r="D221" s="179" t="str">
        <f>'Structure SUBS'!D59</f>
        <v>Local</v>
      </c>
      <c r="E221" s="193">
        <f>'Structure SUBS'!O59</f>
        <v>0</v>
      </c>
      <c r="F221" s="546" t="str">
        <f>'Structure SUBS'!P59</f>
        <v>-</v>
      </c>
      <c r="G221" s="546">
        <f>'Structure SUBS'!Q59</f>
        <v>4</v>
      </c>
      <c r="H221" s="523">
        <f>'Structure SUBS'!R59</f>
        <v>0</v>
      </c>
      <c r="I221" s="179" t="s">
        <v>50</v>
      </c>
      <c r="J221" s="179" t="s">
        <v>46</v>
      </c>
      <c r="K221" s="179">
        <f>'Structure SUBS'!S59</f>
        <v>0</v>
      </c>
    </row>
    <row r="222" spans="1:11" s="61" customFormat="1" ht="15" customHeight="1" x14ac:dyDescent="0.25">
      <c r="A222" s="179" t="str">
        <f>'Structure SUBS'!A62</f>
        <v>G.6.1</v>
      </c>
      <c r="B222" s="179" t="str">
        <f>'Structure SUBS'!B62</f>
        <v>Local de stockage petit matériel apprentis</v>
      </c>
      <c r="C222" s="179" t="str">
        <f>'Structure SUBS'!C62</f>
        <v>SUP 4</v>
      </c>
      <c r="D222" s="179" t="str">
        <f>'Structure SUBS'!D62</f>
        <v>Local</v>
      </c>
      <c r="E222" s="193">
        <f>'Structure SUBS'!O62</f>
        <v>0</v>
      </c>
      <c r="F222" s="546" t="str">
        <f>'Structure SUBS'!P62</f>
        <v>-</v>
      </c>
      <c r="G222" s="546">
        <f>'Structure SUBS'!Q62</f>
        <v>12</v>
      </c>
      <c r="H222" s="523">
        <f>'Structure SUBS'!R62</f>
        <v>0</v>
      </c>
      <c r="I222" s="179" t="s">
        <v>51</v>
      </c>
      <c r="J222" s="179" t="s">
        <v>46</v>
      </c>
      <c r="K222" s="179">
        <f>'Structure SUBS'!S62</f>
        <v>0</v>
      </c>
    </row>
    <row r="223" spans="1:11" s="61" customFormat="1" ht="15" customHeight="1" x14ac:dyDescent="0.25">
      <c r="A223" s="179" t="str">
        <f>'Structure SUBS'!A63</f>
        <v>G.6.2</v>
      </c>
      <c r="B223" s="179" t="str">
        <f>'Structure SUBS'!B63</f>
        <v>Local de stockage vivres de l’armée</v>
      </c>
      <c r="C223" s="179" t="str">
        <f>'Structure SUBS'!C63</f>
        <v>SUP 4</v>
      </c>
      <c r="D223" s="179" t="str">
        <f>'Structure SUBS'!D63</f>
        <v>Local</v>
      </c>
      <c r="E223" s="193">
        <f>'Structure SUBS'!O63</f>
        <v>0</v>
      </c>
      <c r="F223" s="546" t="str">
        <f>'Structure SUBS'!P63</f>
        <v>-</v>
      </c>
      <c r="G223" s="546">
        <f>'Structure SUBS'!Q63</f>
        <v>20</v>
      </c>
      <c r="H223" s="523">
        <f>'Structure SUBS'!R63</f>
        <v>0</v>
      </c>
      <c r="I223" s="179" t="s">
        <v>51</v>
      </c>
      <c r="J223" s="179" t="s">
        <v>46</v>
      </c>
      <c r="K223" s="179">
        <f>'Structure SUBS'!S63</f>
        <v>0</v>
      </c>
    </row>
    <row r="224" spans="1:11" s="61" customFormat="1" ht="15" customHeight="1" x14ac:dyDescent="0.25">
      <c r="A224" s="179" t="str">
        <f>'Structure SUBS'!A64</f>
        <v>G.6.3</v>
      </c>
      <c r="B224" s="179" t="str">
        <f>'Structure SUBS'!B64</f>
        <v>Magasin pour cuisine et matériel de corps</v>
      </c>
      <c r="C224" s="179" t="str">
        <f>'Structure SUBS'!C64</f>
        <v>SUP 4</v>
      </c>
      <c r="D224" s="179" t="str">
        <f>'Structure SUBS'!D64</f>
        <v>Local</v>
      </c>
      <c r="E224" s="193">
        <f>'Structure SUBS'!O64</f>
        <v>0</v>
      </c>
      <c r="F224" s="546" t="str">
        <f>'Structure SUBS'!P64</f>
        <v>-</v>
      </c>
      <c r="G224" s="546">
        <f>'Structure SUBS'!Q64</f>
        <v>20</v>
      </c>
      <c r="H224" s="523">
        <f>'Structure SUBS'!R64</f>
        <v>0</v>
      </c>
      <c r="I224" s="179" t="s">
        <v>51</v>
      </c>
      <c r="J224" s="179" t="s">
        <v>46</v>
      </c>
      <c r="K224" s="179">
        <f>'Structure SUBS'!S64</f>
        <v>0</v>
      </c>
    </row>
    <row r="225" spans="1:11" s="61" customFormat="1" ht="15" customHeight="1" x14ac:dyDescent="0.25">
      <c r="A225" s="179" t="str">
        <f>'Structure SUBS'!A65</f>
        <v>G.6.4</v>
      </c>
      <c r="B225" s="179" t="str">
        <f>'Structure SUBS'!B65</f>
        <v>Local de stockage réserves journalières</v>
      </c>
      <c r="C225" s="179" t="str">
        <f>'Structure SUBS'!C65</f>
        <v>SUP 4</v>
      </c>
      <c r="D225" s="179" t="str">
        <f>'Structure SUBS'!D65</f>
        <v>Local</v>
      </c>
      <c r="E225" s="193">
        <f>'Structure SUBS'!O65</f>
        <v>0</v>
      </c>
      <c r="F225" s="546" t="str">
        <f>'Structure SUBS'!P65</f>
        <v>-</v>
      </c>
      <c r="G225" s="546">
        <f>'Structure SUBS'!Q65</f>
        <v>6</v>
      </c>
      <c r="H225" s="523">
        <f>'Structure SUBS'!R65</f>
        <v>0</v>
      </c>
      <c r="I225" s="179" t="s">
        <v>51</v>
      </c>
      <c r="J225" s="179" t="s">
        <v>46</v>
      </c>
      <c r="K225" s="179">
        <f>'Structure SUBS'!S65</f>
        <v>0</v>
      </c>
    </row>
    <row r="226" spans="1:11" s="61" customFormat="1" ht="15" customHeight="1" x14ac:dyDescent="0.25">
      <c r="A226" s="179" t="str">
        <f>'Structure SUBS'!A68</f>
        <v>G.7.1</v>
      </c>
      <c r="B226" s="179" t="str">
        <f>'Structure SUBS'!B68</f>
        <v>Zone de nettoyage (vaisselle, matériel de cuisine, matériel de corps incl. 4 m²)</v>
      </c>
      <c r="C226" s="179" t="str">
        <f>'Structure SUBS'!C68</f>
        <v>SUP 3</v>
      </c>
      <c r="D226" s="179" t="str">
        <f>'Structure SUBS'!D68</f>
        <v>Local</v>
      </c>
      <c r="E226" s="193">
        <f>'Structure SUBS'!O68</f>
        <v>0</v>
      </c>
      <c r="F226" s="546" t="str">
        <f>'Structure SUBS'!P68</f>
        <v>-</v>
      </c>
      <c r="G226" s="546">
        <f>'Structure SUBS'!Q68</f>
        <v>50</v>
      </c>
      <c r="H226" s="523">
        <f>'Structure SUBS'!R68</f>
        <v>0</v>
      </c>
      <c r="I226" s="179" t="s">
        <v>52</v>
      </c>
      <c r="J226" s="179" t="s">
        <v>46</v>
      </c>
      <c r="K226" s="179">
        <f>'Structure SUBS'!S68</f>
        <v>0</v>
      </c>
    </row>
    <row r="227" spans="1:11" s="61" customFormat="1" ht="15" customHeight="1" x14ac:dyDescent="0.25">
      <c r="A227" s="179" t="str">
        <f>'Structure SUBS'!A69</f>
        <v>G.7.2</v>
      </c>
      <c r="B227" s="179" t="str">
        <f>'Structure SUBS'!B69</f>
        <v>Local de stockage vaisselle propre</v>
      </c>
      <c r="C227" s="179" t="str">
        <f>'Structure SUBS'!C69</f>
        <v>SUP 4</v>
      </c>
      <c r="D227" s="179" t="str">
        <f>'Structure SUBS'!D69</f>
        <v>Local</v>
      </c>
      <c r="E227" s="193">
        <f>'Structure SUBS'!O69</f>
        <v>0</v>
      </c>
      <c r="F227" s="546" t="str">
        <f>'Structure SUBS'!P69</f>
        <v>-</v>
      </c>
      <c r="G227" s="546">
        <f>'Structure SUBS'!Q69</f>
        <v>15</v>
      </c>
      <c r="H227" s="523">
        <f>'Structure SUBS'!R69</f>
        <v>0</v>
      </c>
      <c r="I227" s="179" t="s">
        <v>52</v>
      </c>
      <c r="J227" s="179" t="s">
        <v>46</v>
      </c>
      <c r="K227" s="179">
        <f>'Structure SUBS'!S69</f>
        <v>0</v>
      </c>
    </row>
    <row r="228" spans="1:11" s="61" customFormat="1" ht="15" customHeight="1" x14ac:dyDescent="0.25">
      <c r="A228" s="179" t="str">
        <f>'Structure SUBS'!A70</f>
        <v>G.7.3</v>
      </c>
      <c r="B228" s="179" t="str">
        <f>'Structure SUBS'!B70</f>
        <v>Magasin de l’exploitant</v>
      </c>
      <c r="C228" s="179" t="str">
        <f>'Structure SUBS'!C70</f>
        <v>SUP 4</v>
      </c>
      <c r="D228" s="179" t="str">
        <f>'Structure SUBS'!D70</f>
        <v>Local</v>
      </c>
      <c r="E228" s="193">
        <f>'Structure SUBS'!O70</f>
        <v>0</v>
      </c>
      <c r="F228" s="546" t="str">
        <f>'Structure SUBS'!P70</f>
        <v>-</v>
      </c>
      <c r="G228" s="546">
        <f>'Structure SUBS'!Q70</f>
        <v>15</v>
      </c>
      <c r="H228" s="523">
        <f>'Structure SUBS'!R70</f>
        <v>0</v>
      </c>
      <c r="I228" s="179" t="s">
        <v>52</v>
      </c>
      <c r="J228" s="179" t="s">
        <v>46</v>
      </c>
      <c r="K228" s="179">
        <f>'Structure SUBS'!S70</f>
        <v>0</v>
      </c>
    </row>
    <row r="229" spans="1:11" s="61" customFormat="1" ht="15" customHeight="1" x14ac:dyDescent="0.25">
      <c r="A229" s="179" t="str">
        <f>'Structure SUBS'!A73</f>
        <v>G.8.1</v>
      </c>
      <c r="B229" s="179" t="str">
        <f>'Structure SUBS'!B73</f>
        <v>Poste de travail chef de cuisine</v>
      </c>
      <c r="C229" s="179" t="str">
        <f>'Structure SUBS'!C73</f>
        <v>SUP 2</v>
      </c>
      <c r="D229" s="179" t="str">
        <f>'Structure SUBS'!D73</f>
        <v>Local</v>
      </c>
      <c r="E229" s="193">
        <f>'Structure SUBS'!O73</f>
        <v>0</v>
      </c>
      <c r="F229" s="546" t="str">
        <f>'Structure SUBS'!P73</f>
        <v>-</v>
      </c>
      <c r="G229" s="546">
        <f>'Structure SUBS'!Q73</f>
        <v>14</v>
      </c>
      <c r="H229" s="523">
        <f>'Structure SUBS'!R73</f>
        <v>0</v>
      </c>
      <c r="I229" s="179" t="s">
        <v>39</v>
      </c>
      <c r="J229" s="179" t="s">
        <v>46</v>
      </c>
      <c r="K229" s="179">
        <f>'Structure SUBS'!S73</f>
        <v>0</v>
      </c>
    </row>
    <row r="230" spans="1:11" s="61" customFormat="1" ht="15" customHeight="1" x14ac:dyDescent="0.25">
      <c r="A230" s="179" t="str">
        <f>'Structure SUBS'!A74</f>
        <v>G.8.2</v>
      </c>
      <c r="B230" s="179" t="str">
        <f>'Structure SUBS'!B74</f>
        <v>Poste de travail responsable subsistance pl armes</v>
      </c>
      <c r="C230" s="179" t="str">
        <f>'Structure SUBS'!C74</f>
        <v>SUP 2</v>
      </c>
      <c r="D230" s="179" t="str">
        <f>'Structure SUBS'!D74</f>
        <v>Local</v>
      </c>
      <c r="E230" s="193">
        <f>'Structure SUBS'!O74</f>
        <v>0</v>
      </c>
      <c r="F230" s="546" t="str">
        <f>'Structure SUBS'!P74</f>
        <v>-</v>
      </c>
      <c r="G230" s="546">
        <f>'Structure SUBS'!Q74</f>
        <v>14</v>
      </c>
      <c r="H230" s="523">
        <f>'Structure SUBS'!R74</f>
        <v>0</v>
      </c>
      <c r="I230" s="179" t="s">
        <v>39</v>
      </c>
      <c r="J230" s="179" t="s">
        <v>46</v>
      </c>
      <c r="K230" s="179">
        <f>'Structure SUBS'!S74</f>
        <v>0</v>
      </c>
    </row>
    <row r="231" spans="1:11" s="61" customFormat="1" ht="15" customHeight="1" x14ac:dyDescent="0.25">
      <c r="A231" s="179" t="str">
        <f>'Structure SUBS'!A75</f>
        <v>G.8.3</v>
      </c>
      <c r="B231" s="179" t="str">
        <f>'Structure SUBS'!B75</f>
        <v>Poste de travail apprentis</v>
      </c>
      <c r="C231" s="179" t="str">
        <f>'Structure SUBS'!C75</f>
        <v>SUP 3</v>
      </c>
      <c r="D231" s="179" t="str">
        <f>'Structure SUBS'!D75</f>
        <v>Local</v>
      </c>
      <c r="E231" s="193">
        <f>'Structure SUBS'!O75</f>
        <v>0</v>
      </c>
      <c r="F231" s="546" t="str">
        <f>'Structure SUBS'!P75</f>
        <v>-</v>
      </c>
      <c r="G231" s="546">
        <f>'Structure SUBS'!Q75</f>
        <v>14</v>
      </c>
      <c r="H231" s="523">
        <f>'Structure SUBS'!R75</f>
        <v>0</v>
      </c>
      <c r="I231" s="179" t="s">
        <v>39</v>
      </c>
      <c r="J231" s="179" t="s">
        <v>46</v>
      </c>
      <c r="K231" s="179">
        <f>'Structure SUBS'!S75</f>
        <v>0</v>
      </c>
    </row>
    <row r="232" spans="1:11" s="61" customFormat="1" ht="15" customHeight="1" x14ac:dyDescent="0.25">
      <c r="A232" s="179" t="str">
        <f>'Structure SUBS'!A76</f>
        <v>G.8.4</v>
      </c>
      <c r="B232" s="179" t="str">
        <f>'Structure SUBS'!B76</f>
        <v>Locaux sanitaires et vestiaires cuisine F/H et douche</v>
      </c>
      <c r="C232" s="179" t="str">
        <f>'Structure SUBS'!C76</f>
        <v>SUS 7</v>
      </c>
      <c r="D232" s="179" t="str">
        <f>'Structure SUBS'!D76</f>
        <v>Local</v>
      </c>
      <c r="E232" s="193">
        <f>'Structure SUBS'!O76</f>
        <v>0</v>
      </c>
      <c r="F232" s="546" t="str">
        <f>'Structure SUBS'!P76</f>
        <v>-</v>
      </c>
      <c r="G232" s="546">
        <f>'Structure SUBS'!Q76</f>
        <v>15</v>
      </c>
      <c r="H232" s="523">
        <f>'Structure SUBS'!R76</f>
        <v>0</v>
      </c>
      <c r="I232" s="179" t="s">
        <v>39</v>
      </c>
      <c r="J232" s="179" t="s">
        <v>46</v>
      </c>
      <c r="K232" s="179">
        <f>'Structure SUBS'!S76</f>
        <v>0</v>
      </c>
    </row>
    <row r="233" spans="1:11" s="61" customFormat="1" ht="15" customHeight="1" x14ac:dyDescent="0.25">
      <c r="A233" s="179" t="str">
        <f>'Structure SUBS'!A77</f>
        <v>G.8.5</v>
      </c>
      <c r="B233" s="179" t="str">
        <f>'Structure SUBS'!B77</f>
        <v>Recyclage / Déchets subs (dépôt intermédiaire cuis)</v>
      </c>
      <c r="C233" s="179" t="str">
        <f>'Structure SUBS'!C77</f>
        <v>SAA 10</v>
      </c>
      <c r="D233" s="179" t="str">
        <f>'Structure SUBS'!D77</f>
        <v>Surface extérieure</v>
      </c>
      <c r="E233" s="193">
        <f>'Structure SUBS'!O77</f>
        <v>0</v>
      </c>
      <c r="F233" s="546" t="str">
        <f>'Structure SUBS'!P77</f>
        <v>-</v>
      </c>
      <c r="G233" s="546">
        <f>'Structure SUBS'!Q77</f>
        <v>50</v>
      </c>
      <c r="H233" s="523">
        <f>'Structure SUBS'!R77</f>
        <v>0</v>
      </c>
      <c r="I233" s="179" t="s">
        <v>39</v>
      </c>
      <c r="J233" s="179" t="s">
        <v>46</v>
      </c>
      <c r="K233" s="179">
        <f>'Structure SUBS'!S77</f>
        <v>0</v>
      </c>
    </row>
    <row r="234" spans="1:11" s="61" customFormat="1" ht="15" customHeight="1" x14ac:dyDescent="0.25">
      <c r="A234" s="179" t="str">
        <f>'Structure SUBS'!A78</f>
        <v>G.8.6</v>
      </c>
      <c r="B234" s="179" t="str">
        <f>'Structure SUBS'!B78</f>
        <v>Poste de récupération déchets organiques</v>
      </c>
      <c r="C234" s="179" t="str">
        <f>'Structure SUBS'!C78</f>
        <v>SAA 10</v>
      </c>
      <c r="D234" s="179" t="str">
        <f>'Structure SUBS'!D78</f>
        <v>Surface extérieure</v>
      </c>
      <c r="E234" s="193">
        <f>'Structure SUBS'!O78</f>
        <v>0</v>
      </c>
      <c r="F234" s="546" t="str">
        <f>'Structure SUBS'!P78</f>
        <v>-</v>
      </c>
      <c r="G234" s="546">
        <f>'Structure SUBS'!Q78</f>
        <v>10</v>
      </c>
      <c r="H234" s="523">
        <f>'Structure SUBS'!R78</f>
        <v>0</v>
      </c>
      <c r="I234" s="179" t="s">
        <v>39</v>
      </c>
      <c r="J234" s="179" t="s">
        <v>46</v>
      </c>
      <c r="K234" s="179">
        <f>'Structure SUBS'!S78</f>
        <v>0</v>
      </c>
    </row>
    <row r="235" spans="1:11" s="61" customFormat="1" ht="15" customHeight="1" x14ac:dyDescent="0.25">
      <c r="A235" s="179" t="str">
        <f>'Structure SUBS'!A79</f>
        <v>G.8.7</v>
      </c>
      <c r="B235" s="179" t="str">
        <f>'Structure SUBS'!B79</f>
        <v>Subsistance de campagne distribution</v>
      </c>
      <c r="C235" s="179" t="str">
        <f>'Structure SUBS'!C79</f>
        <v>SAA 10</v>
      </c>
      <c r="D235" s="179" t="str">
        <f>'Structure SUBS'!D79</f>
        <v>Surface extérieure</v>
      </c>
      <c r="E235" s="193">
        <f>'Structure SUBS'!O79</f>
        <v>0</v>
      </c>
      <c r="F235" s="546" t="str">
        <f>'Structure SUBS'!P79</f>
        <v>-</v>
      </c>
      <c r="G235" s="546">
        <f>'Structure SUBS'!Q79</f>
        <v>10</v>
      </c>
      <c r="H235" s="523">
        <f>'Structure SUBS'!R79</f>
        <v>0</v>
      </c>
      <c r="I235" s="179" t="s">
        <v>39</v>
      </c>
      <c r="J235" s="179" t="s">
        <v>46</v>
      </c>
      <c r="K235" s="179">
        <f>'Structure SUBS'!S79</f>
        <v>0</v>
      </c>
    </row>
    <row r="236" spans="1:11" s="61" customFormat="1" ht="15" customHeight="1" x14ac:dyDescent="0.25">
      <c r="A236" s="179" t="str">
        <f>'Structure SUBS'!A80</f>
        <v>G.8.8</v>
      </c>
      <c r="B236" s="179" t="str">
        <f>'Structure SUBS'!B80</f>
        <v>Subsistance de campagne reprise</v>
      </c>
      <c r="C236" s="179" t="str">
        <f>'Structure SUBS'!C80</f>
        <v>SAA 10</v>
      </c>
      <c r="D236" s="179" t="str">
        <f>'Structure SUBS'!D80</f>
        <v>Surface extérieure</v>
      </c>
      <c r="E236" s="193">
        <f>'Structure SUBS'!O80</f>
        <v>0</v>
      </c>
      <c r="F236" s="546" t="str">
        <f>'Structure SUBS'!P80</f>
        <v>-</v>
      </c>
      <c r="G236" s="546">
        <f>'Structure SUBS'!Q80</f>
        <v>10</v>
      </c>
      <c r="H236" s="523">
        <f>'Structure SUBS'!R80</f>
        <v>0</v>
      </c>
      <c r="I236" s="179" t="s">
        <v>39</v>
      </c>
      <c r="J236" s="179" t="s">
        <v>46</v>
      </c>
      <c r="K236" s="179">
        <f>'Structure SUBS'!S80</f>
        <v>0</v>
      </c>
    </row>
    <row r="237" spans="1:11" s="61" customFormat="1" ht="15" customHeight="1" x14ac:dyDescent="0.25">
      <c r="A237" s="179" t="str">
        <f>'Structure SUBS'!A81</f>
        <v>G.8.9</v>
      </c>
      <c r="B237" s="179" t="str">
        <f>'Structure SUBS'!B81</f>
        <v>Fonctionnement de secours (emplacement pour groupe électrogène mobile de secours)</v>
      </c>
      <c r="C237" s="179" t="str">
        <f>'Structure SUBS'!C81</f>
        <v>SAA 10</v>
      </c>
      <c r="D237" s="179" t="str">
        <f>'Structure SUBS'!D81</f>
        <v>Surface extérieure</v>
      </c>
      <c r="E237" s="193">
        <f>'Structure SUBS'!O81</f>
        <v>0</v>
      </c>
      <c r="F237" s="546" t="str">
        <f>'Structure SUBS'!P81</f>
        <v>-</v>
      </c>
      <c r="G237" s="546">
        <f>'Structure SUBS'!Q81</f>
        <v>25</v>
      </c>
      <c r="H237" s="523">
        <f>'Structure SUBS'!R81</f>
        <v>0</v>
      </c>
      <c r="I237" s="179" t="s">
        <v>39</v>
      </c>
      <c r="J237" s="179" t="s">
        <v>46</v>
      </c>
      <c r="K237" s="179">
        <f>'Structure SUBS'!S81</f>
        <v>0</v>
      </c>
    </row>
    <row r="238" spans="1:11" s="61" customFormat="1" ht="15" customHeight="1" x14ac:dyDescent="0.25">
      <c r="A238" s="179" t="str">
        <f>'Structure SUBS'!A82</f>
        <v>G.8.10</v>
      </c>
      <c r="B238" s="179" t="str">
        <f>'Structure SUBS'!B82</f>
        <v>Monobloc, etc.</v>
      </c>
      <c r="C238" s="179" t="str">
        <f>'Structure SUBS'!C82</f>
        <v>SI 8</v>
      </c>
      <c r="D238" s="179" t="str">
        <f>'Structure SUBS'!D82</f>
        <v>Local</v>
      </c>
      <c r="E238" s="193">
        <f>'Structure SUBS'!O82</f>
        <v>0</v>
      </c>
      <c r="F238" s="546">
        <f>'Structure SUBS'!P82</f>
        <v>0.1</v>
      </c>
      <c r="G238" s="546">
        <f>'Structure SUBS'!Q82</f>
        <v>20</v>
      </c>
      <c r="H238" s="523">
        <f>'Structure SUBS'!R82</f>
        <v>0</v>
      </c>
      <c r="I238" s="179" t="s">
        <v>39</v>
      </c>
      <c r="J238" s="179" t="s">
        <v>46</v>
      </c>
      <c r="K238" s="179">
        <f>'Structure SUBS'!S82</f>
        <v>0</v>
      </c>
    </row>
    <row r="239" spans="1:11" s="61" customFormat="1" ht="15" customHeight="1" x14ac:dyDescent="0.25">
      <c r="A239" s="179" t="str">
        <f>'Structure SUBS'!A83</f>
        <v>G.8.11</v>
      </c>
      <c r="B239" s="179" t="str">
        <f>'Structure SUBS'!B83</f>
        <v>Local technique froid</v>
      </c>
      <c r="C239" s="179" t="str">
        <f>'Structure SUBS'!C83</f>
        <v>SI 8</v>
      </c>
      <c r="D239" s="179" t="str">
        <f>'Structure SUBS'!D83</f>
        <v>Local</v>
      </c>
      <c r="E239" s="193">
        <f>'Structure SUBS'!O83</f>
        <v>0</v>
      </c>
      <c r="F239" s="546">
        <f>'Structure SUBS'!P83</f>
        <v>0.05</v>
      </c>
      <c r="G239" s="546">
        <f>'Structure SUBS'!Q83</f>
        <v>10</v>
      </c>
      <c r="H239" s="523">
        <f>'Structure SUBS'!R83</f>
        <v>0</v>
      </c>
      <c r="I239" s="179" t="s">
        <v>39</v>
      </c>
      <c r="J239" s="179" t="s">
        <v>46</v>
      </c>
      <c r="K239" s="179">
        <f>'Structure SUBS'!S83</f>
        <v>0</v>
      </c>
    </row>
    <row r="240" spans="1:11" s="61" customFormat="1" ht="15" customHeight="1" x14ac:dyDescent="0.25">
      <c r="A240" s="179" t="str">
        <f>'Structure SUBS'!A84</f>
        <v>G.8.12</v>
      </c>
      <c r="B240" s="179" t="str">
        <f>'Structure SUBS'!B84</f>
        <v>Local électrique</v>
      </c>
      <c r="C240" s="179" t="str">
        <f>'Structure SUBS'!C84</f>
        <v>SI 8</v>
      </c>
      <c r="D240" s="179" t="str">
        <f>'Structure SUBS'!D84</f>
        <v>Local</v>
      </c>
      <c r="E240" s="193">
        <f>'Structure SUBS'!O84</f>
        <v>0</v>
      </c>
      <c r="F240" s="546">
        <f>'Structure SUBS'!P84</f>
        <v>0.05</v>
      </c>
      <c r="G240" s="546">
        <f>'Structure SUBS'!Q84</f>
        <v>10</v>
      </c>
      <c r="H240" s="523">
        <f>'Structure SUBS'!R84</f>
        <v>0</v>
      </c>
      <c r="I240" s="179" t="s">
        <v>39</v>
      </c>
      <c r="J240" s="179" t="s">
        <v>46</v>
      </c>
      <c r="K240" s="179">
        <f>'Structure SUBS'!S84</f>
        <v>0</v>
      </c>
    </row>
    <row r="241" spans="1:11" s="61" customFormat="1" ht="15" customHeight="1" x14ac:dyDescent="0.25">
      <c r="A241" s="179" t="str">
        <f>'Structure SUBS'!A85</f>
        <v>G.8.13</v>
      </c>
      <c r="B241" s="179" t="str">
        <f>'Structure SUBS'!B85</f>
        <v>Cuisine extérieure / station d’accueil SSM</v>
      </c>
      <c r="C241" s="179" t="str">
        <f>'Structure SUBS'!C85</f>
        <v>SAA 10</v>
      </c>
      <c r="D241" s="179" t="str">
        <f>'Structure SUBS'!D85</f>
        <v>Surface extérieure</v>
      </c>
      <c r="E241" s="193">
        <f>'Structure SUBS'!O85</f>
        <v>0</v>
      </c>
      <c r="F241" s="546" t="str">
        <f>'Structure SUBS'!P85</f>
        <v>-</v>
      </c>
      <c r="G241" s="546">
        <f>'Structure SUBS'!Q85</f>
        <v>150</v>
      </c>
      <c r="H241" s="523">
        <f>'Structure SUBS'!R85</f>
        <v>0</v>
      </c>
      <c r="I241" s="179" t="s">
        <v>39</v>
      </c>
      <c r="J241" s="179" t="s">
        <v>46</v>
      </c>
      <c r="K241" s="179">
        <f>'Structure SUBS'!S85</f>
        <v>0</v>
      </c>
    </row>
    <row r="242" spans="1:11" s="61" customFormat="1" ht="15" customHeight="1" x14ac:dyDescent="0.25">
      <c r="A242" s="220" t="str">
        <f>'Structure SUBS'!A88</f>
        <v>---</v>
      </c>
      <c r="B242" s="220">
        <f>'Structure SUBS'!B88</f>
        <v>0</v>
      </c>
      <c r="C242" s="220" t="str">
        <f>'Structure SUBS'!C88</f>
        <v>---</v>
      </c>
      <c r="D242" s="220" t="str">
        <f>'Structure SUBS'!D88</f>
        <v>m²</v>
      </c>
      <c r="E242" s="221">
        <f>'Structure SUBS'!O88</f>
        <v>0</v>
      </c>
      <c r="F242" s="547" t="str">
        <f>'Structure SUBS'!P88</f>
        <v>-</v>
      </c>
      <c r="G242" s="547">
        <f>'Structure SUBS'!Q88</f>
        <v>0</v>
      </c>
      <c r="H242" s="534">
        <f>'Structure SUBS'!R88</f>
        <v>0</v>
      </c>
      <c r="I242" s="220" t="s">
        <v>40</v>
      </c>
      <c r="J242" s="179" t="s">
        <v>46</v>
      </c>
      <c r="K242" s="220">
        <f>'Structure SUBS'!S88</f>
        <v>0</v>
      </c>
    </row>
    <row r="243" spans="1:11" s="61" customFormat="1" ht="15" customHeight="1" x14ac:dyDescent="0.25">
      <c r="A243" s="220" t="str">
        <f>'Structure SUBS'!A89</f>
        <v>---</v>
      </c>
      <c r="B243" s="220">
        <f>'Structure SUBS'!B89</f>
        <v>0</v>
      </c>
      <c r="C243" s="220" t="str">
        <f>'Structure SUBS'!C89</f>
        <v>---</v>
      </c>
      <c r="D243" s="220" t="str">
        <f>'Structure SUBS'!D89</f>
        <v>m²</v>
      </c>
      <c r="E243" s="221">
        <f>'Structure SUBS'!O89</f>
        <v>0</v>
      </c>
      <c r="F243" s="547" t="str">
        <f>'Structure SUBS'!P89</f>
        <v>-</v>
      </c>
      <c r="G243" s="547">
        <f>'Structure SUBS'!Q89</f>
        <v>0</v>
      </c>
      <c r="H243" s="534">
        <f>'Structure SUBS'!R89</f>
        <v>0</v>
      </c>
      <c r="I243" s="220" t="s">
        <v>40</v>
      </c>
      <c r="J243" s="179" t="s">
        <v>46</v>
      </c>
      <c r="K243" s="220">
        <f>'Structure SUBS'!S89</f>
        <v>0</v>
      </c>
    </row>
    <row r="244" spans="1:11" s="61" customFormat="1" ht="15" customHeight="1" x14ac:dyDescent="0.25">
      <c r="A244" s="220" t="str">
        <f>'Structure SUBS'!A90</f>
        <v>---</v>
      </c>
      <c r="B244" s="220">
        <f>'Structure SUBS'!B90</f>
        <v>0</v>
      </c>
      <c r="C244" s="220" t="str">
        <f>'Structure SUBS'!C90</f>
        <v>---</v>
      </c>
      <c r="D244" s="220" t="str">
        <f>'Structure SUBS'!D90</f>
        <v>m²</v>
      </c>
      <c r="E244" s="221">
        <f>'Structure SUBS'!O90</f>
        <v>0</v>
      </c>
      <c r="F244" s="547" t="str">
        <f>'Structure SUBS'!P90</f>
        <v>-</v>
      </c>
      <c r="G244" s="547">
        <f>'Structure SUBS'!Q90</f>
        <v>0</v>
      </c>
      <c r="H244" s="534">
        <f>'Structure SUBS'!R90</f>
        <v>0</v>
      </c>
      <c r="I244" s="220" t="s">
        <v>40</v>
      </c>
      <c r="J244" s="179" t="s">
        <v>46</v>
      </c>
      <c r="K244" s="220">
        <f>'Structure SUBS'!S90</f>
        <v>0</v>
      </c>
    </row>
    <row r="245" spans="1:11" s="61" customFormat="1" ht="15" customHeight="1" x14ac:dyDescent="0.25">
      <c r="A245" s="220" t="str">
        <f>'Structure SUBS'!A91</f>
        <v>---</v>
      </c>
      <c r="B245" s="220">
        <f>'Structure SUBS'!B91</f>
        <v>0</v>
      </c>
      <c r="C245" s="220" t="str">
        <f>'Structure SUBS'!C91</f>
        <v>---</v>
      </c>
      <c r="D245" s="220" t="str">
        <f>'Structure SUBS'!D91</f>
        <v>m²</v>
      </c>
      <c r="E245" s="221">
        <f>'Structure SUBS'!O91</f>
        <v>0</v>
      </c>
      <c r="F245" s="547" t="str">
        <f>'Structure SUBS'!P91</f>
        <v>-</v>
      </c>
      <c r="G245" s="547">
        <f>'Structure SUBS'!Q91</f>
        <v>0</v>
      </c>
      <c r="H245" s="534">
        <f>'Structure SUBS'!R91</f>
        <v>0</v>
      </c>
      <c r="I245" s="220" t="s">
        <v>40</v>
      </c>
      <c r="J245" s="179" t="s">
        <v>46</v>
      </c>
      <c r="K245" s="220">
        <f>'Structure SUBS'!S91</f>
        <v>0</v>
      </c>
    </row>
    <row r="246" spans="1:11" s="61" customFormat="1" ht="15" customHeight="1" x14ac:dyDescent="0.25">
      <c r="A246" s="220" t="str">
        <f>'Structure SUBS'!A92</f>
        <v>---</v>
      </c>
      <c r="B246" s="220">
        <f>'Structure SUBS'!B92</f>
        <v>0</v>
      </c>
      <c r="C246" s="220" t="str">
        <f>'Structure SUBS'!C92</f>
        <v>---</v>
      </c>
      <c r="D246" s="220" t="str">
        <f>'Structure SUBS'!D92</f>
        <v>m²</v>
      </c>
      <c r="E246" s="221">
        <f>'Structure SUBS'!O92</f>
        <v>0</v>
      </c>
      <c r="F246" s="547" t="str">
        <f>'Structure SUBS'!P92</f>
        <v>-</v>
      </c>
      <c r="G246" s="547">
        <f>'Structure SUBS'!Q92</f>
        <v>0</v>
      </c>
      <c r="H246" s="534">
        <f>'Structure SUBS'!R92</f>
        <v>0</v>
      </c>
      <c r="I246" s="220" t="s">
        <v>40</v>
      </c>
      <c r="J246" s="179" t="s">
        <v>46</v>
      </c>
      <c r="K246" s="220">
        <f>'Structure SUBS'!S92</f>
        <v>0</v>
      </c>
    </row>
    <row r="247" spans="1:11" s="61" customFormat="1" ht="15" customHeight="1" x14ac:dyDescent="0.25">
      <c r="A247" s="179" t="str">
        <f>'Structure SUBS AK'!A24</f>
        <v>G.1.1</v>
      </c>
      <c r="B247" s="179" t="str">
        <f>'Structure SUBS AK'!B24</f>
        <v>Réfectoire / salle théorie (multifonctions)</v>
      </c>
      <c r="C247" s="179" t="str">
        <f>'Structure SUBS AK'!C24</f>
        <v>SUP 1</v>
      </c>
      <c r="D247" s="179" t="str">
        <f>'Structure SUBS AK'!D24</f>
        <v>m2/mil</v>
      </c>
      <c r="E247" s="193" t="str">
        <f>'Structure SUBS AK'!E24</f>
        <v>-</v>
      </c>
      <c r="F247" s="546">
        <f>'Structure SUBS AK'!F24</f>
        <v>1.3</v>
      </c>
      <c r="G247" s="546" t="str">
        <f>'Structure SUBS AK'!G24</f>
        <v>-</v>
      </c>
      <c r="H247" s="523">
        <f>'Structure SUBS AK'!H24</f>
        <v>0</v>
      </c>
      <c r="I247" s="179" t="s">
        <v>45</v>
      </c>
      <c r="J247" s="179" t="s">
        <v>53</v>
      </c>
      <c r="K247" s="179">
        <f>'Structure SUBS AK'!I24</f>
        <v>0</v>
      </c>
    </row>
    <row r="248" spans="1:11" s="61" customFormat="1" ht="15" customHeight="1" x14ac:dyDescent="0.25">
      <c r="A248" s="179" t="str">
        <f>'Structure SUBS AK'!A25</f>
        <v>G.1.2</v>
      </c>
      <c r="B248" s="179" t="str">
        <f>'Structure SUBS AK'!B25</f>
        <v>Entrée réfectoire (circulation des personnes) avec dispositif nettoie mains</v>
      </c>
      <c r="C248" s="179" t="str">
        <f>'Structure SUBS AK'!C25</f>
        <v>SUP 1</v>
      </c>
      <c r="D248" s="179" t="str">
        <f>'Structure SUBS AK'!D25</f>
        <v>m2/mil</v>
      </c>
      <c r="E248" s="193" t="str">
        <f>'Structure SUBS AK'!E25</f>
        <v>-</v>
      </c>
      <c r="F248" s="546">
        <f>'Structure SUBS AK'!F25</f>
        <v>0.3</v>
      </c>
      <c r="G248" s="546" t="str">
        <f>'Structure SUBS AK'!G25</f>
        <v>-</v>
      </c>
      <c r="H248" s="523">
        <f>'Structure SUBS AK'!H25</f>
        <v>0</v>
      </c>
      <c r="I248" s="179" t="s">
        <v>45</v>
      </c>
      <c r="J248" s="179" t="s">
        <v>53</v>
      </c>
      <c r="K248" s="179">
        <f>'Structure SUBS AK'!I25</f>
        <v>0</v>
      </c>
    </row>
    <row r="249" spans="1:11" s="61" customFormat="1" ht="15" customHeight="1" x14ac:dyDescent="0.25">
      <c r="A249" s="179" t="str">
        <f>'Structure SUBS AK'!A26</f>
        <v>G.1.3</v>
      </c>
      <c r="B249" s="179" t="str">
        <f>'Structure SUBS AK'!B26</f>
        <v>Locaux sanitaires unisexes (femmes, hommes)</v>
      </c>
      <c r="C249" s="179" t="str">
        <f>'Structure SUBS AK'!C26</f>
        <v>SUS 7</v>
      </c>
      <c r="D249" s="179" t="str">
        <f>'Structure SUBS AK'!D26</f>
        <v>Local</v>
      </c>
      <c r="E249" s="193" t="str">
        <f>'Structure SUBS AK'!E26</f>
        <v>-</v>
      </c>
      <c r="F249" s="546" t="str">
        <f>'Structure SUBS AK'!F26</f>
        <v>-</v>
      </c>
      <c r="G249" s="546">
        <f>'Structure SUBS AK'!G26</f>
        <v>5</v>
      </c>
      <c r="H249" s="523">
        <f>'Structure SUBS AK'!H26</f>
        <v>0</v>
      </c>
      <c r="I249" s="179" t="s">
        <v>45</v>
      </c>
      <c r="J249" s="179" t="s">
        <v>53</v>
      </c>
      <c r="K249" s="179">
        <f>'Structure SUBS AK'!I26</f>
        <v>0</v>
      </c>
    </row>
    <row r="250" spans="1:11" s="61" customFormat="1" ht="15" customHeight="1" x14ac:dyDescent="0.25">
      <c r="A250" s="179" t="str">
        <f>'Structure SUBS AK'!A27</f>
        <v>G.1.4</v>
      </c>
      <c r="B250" s="179" t="str">
        <f>'Structure SUBS AK'!B27</f>
        <v>Locaux sanitaires unisexes (handicapés)</v>
      </c>
      <c r="C250" s="179" t="str">
        <f>'Structure SUBS AK'!C27</f>
        <v>SUS 7</v>
      </c>
      <c r="D250" s="179" t="str">
        <f>'Structure SUBS AK'!D27</f>
        <v>Local</v>
      </c>
      <c r="E250" s="193" t="str">
        <f>'Structure SUBS AK'!E27</f>
        <v>-</v>
      </c>
      <c r="F250" s="546">
        <f>'Structure SUBS AK'!F27</f>
        <v>0</v>
      </c>
      <c r="G250" s="546">
        <f>'Structure SUBS AK'!G27</f>
        <v>4</v>
      </c>
      <c r="H250" s="523">
        <f>'Structure SUBS AK'!H27</f>
        <v>0</v>
      </c>
      <c r="I250" s="179" t="s">
        <v>45</v>
      </c>
      <c r="J250" s="179" t="s">
        <v>53</v>
      </c>
      <c r="K250" s="179">
        <f>'Structure SUBS AK'!I27</f>
        <v>0</v>
      </c>
    </row>
    <row r="251" spans="1:11" s="61" customFormat="1" ht="15" customHeight="1" x14ac:dyDescent="0.25">
      <c r="A251" s="179" t="str">
        <f>'Structure SUBS AK'!A30</f>
        <v>G.2.1</v>
      </c>
      <c r="B251" s="179" t="str">
        <f>'Structure SUBS AK'!B30</f>
        <v>Préparation</v>
      </c>
      <c r="C251" s="179" t="str">
        <f>'Structure SUBS AK'!C30</f>
        <v>SUP 3</v>
      </c>
      <c r="D251" s="179" t="str">
        <f>'Structure SUBS AK'!D30</f>
        <v>Zone</v>
      </c>
      <c r="E251" s="193" t="str">
        <f>'Structure SUBS AK'!E30</f>
        <v>-</v>
      </c>
      <c r="F251" s="546">
        <f>'Structure SUBS AK'!F30</f>
        <v>7.4999999999999997E-2</v>
      </c>
      <c r="G251" s="546">
        <f>'Structure SUBS AK'!G30</f>
        <v>15</v>
      </c>
      <c r="H251" s="523">
        <f>'Structure SUBS AK'!H30</f>
        <v>0</v>
      </c>
      <c r="I251" s="179" t="s">
        <v>45</v>
      </c>
      <c r="J251" s="179" t="s">
        <v>53</v>
      </c>
      <c r="K251" s="179">
        <f>'Structure SUBS AK'!I30</f>
        <v>0</v>
      </c>
    </row>
    <row r="252" spans="1:11" s="61" customFormat="1" ht="15" customHeight="1" x14ac:dyDescent="0.25">
      <c r="A252" s="179" t="str">
        <f>'Structure SUBS AK'!A31</f>
        <v>G.2.2</v>
      </c>
      <c r="B252" s="179" t="str">
        <f>'Structure SUBS AK'!B31</f>
        <v>Préparation cuisine froide</v>
      </c>
      <c r="C252" s="179" t="str">
        <f>'Structure SUBS AK'!C31</f>
        <v>SUP 3</v>
      </c>
      <c r="D252" s="179" t="str">
        <f>'Structure SUBS AK'!D31</f>
        <v>Zone</v>
      </c>
      <c r="E252" s="193" t="str">
        <f>'Structure SUBS AK'!E31</f>
        <v>-</v>
      </c>
      <c r="F252" s="546">
        <f>'Structure SUBS AK'!F31</f>
        <v>0.1</v>
      </c>
      <c r="G252" s="546">
        <f>'Structure SUBS AK'!G31</f>
        <v>20</v>
      </c>
      <c r="H252" s="523">
        <f>'Structure SUBS AK'!H31</f>
        <v>0</v>
      </c>
      <c r="I252" s="179" t="s">
        <v>45</v>
      </c>
      <c r="J252" s="179" t="s">
        <v>53</v>
      </c>
      <c r="K252" s="179">
        <f>'Structure SUBS AK'!I31</f>
        <v>0</v>
      </c>
    </row>
    <row r="253" spans="1:11" s="61" customFormat="1" ht="15" customHeight="1" x14ac:dyDescent="0.25">
      <c r="A253" s="179" t="str">
        <f>'Structure SUBS AK'!A32</f>
        <v>G.2.3</v>
      </c>
      <c r="B253" s="179" t="str">
        <f>'Structure SUBS AK'!B32</f>
        <v>Préparation cuisine chaude, poste de travail apprenti incl.</v>
      </c>
      <c r="C253" s="179" t="str">
        <f>'Structure SUBS AK'!C32</f>
        <v>SUP 3</v>
      </c>
      <c r="D253" s="179" t="str">
        <f>'Structure SUBS AK'!D32</f>
        <v>Zone</v>
      </c>
      <c r="E253" s="193" t="str">
        <f>'Structure SUBS AK'!E32</f>
        <v>-</v>
      </c>
      <c r="F253" s="546">
        <f>'Structure SUBS AK'!F32</f>
        <v>0.2</v>
      </c>
      <c r="G253" s="546">
        <f>'Structure SUBS AK'!G32</f>
        <v>40</v>
      </c>
      <c r="H253" s="523">
        <f>'Structure SUBS AK'!H32</f>
        <v>0</v>
      </c>
      <c r="I253" s="179" t="s">
        <v>45</v>
      </c>
      <c r="J253" s="179" t="s">
        <v>53</v>
      </c>
      <c r="K253" s="179">
        <f>'Structure SUBS AK'!I32</f>
        <v>0</v>
      </c>
    </row>
    <row r="254" spans="1:11" s="61" customFormat="1" ht="15" customHeight="1" x14ac:dyDescent="0.25">
      <c r="A254" s="179" t="str">
        <f>'Structure SUBS AK'!A33</f>
        <v>G.2.4</v>
      </c>
      <c r="B254" s="179" t="str">
        <f>'Structure SUBS AK'!B33</f>
        <v>Zone de dressage</v>
      </c>
      <c r="C254" s="179" t="str">
        <f>'Structure SUBS AK'!C33</f>
        <v>SUP 3</v>
      </c>
      <c r="D254" s="179" t="str">
        <f>'Structure SUBS AK'!D33</f>
        <v>Zone</v>
      </c>
      <c r="E254" s="193" t="str">
        <f>'Structure SUBS AK'!E33</f>
        <v>-</v>
      </c>
      <c r="F254" s="546">
        <f>'Structure SUBS AK'!F33</f>
        <v>7.4999999999999997E-2</v>
      </c>
      <c r="G254" s="546">
        <f>'Structure SUBS AK'!G33</f>
        <v>15</v>
      </c>
      <c r="H254" s="523">
        <f>'Structure SUBS AK'!H33</f>
        <v>0</v>
      </c>
      <c r="I254" s="179" t="s">
        <v>45</v>
      </c>
      <c r="J254" s="179" t="s">
        <v>53</v>
      </c>
      <c r="K254" s="179">
        <f>'Structure SUBS AK'!I33</f>
        <v>0</v>
      </c>
    </row>
    <row r="255" spans="1:11" s="61" customFormat="1" ht="15" customHeight="1" x14ac:dyDescent="0.25">
      <c r="A255" s="179" t="str">
        <f>'Structure SUBS AK'!A36</f>
        <v>G.3.1</v>
      </c>
      <c r="B255" s="179" t="str">
        <f>'Structure SUBS AK'!B36</f>
        <v>Ligne de distribution</v>
      </c>
      <c r="C255" s="179" t="str">
        <f>'Structure SUBS AK'!C36</f>
        <v>SUP 4</v>
      </c>
      <c r="D255" s="179" t="str">
        <f>'Structure SUBS AK'!D36</f>
        <v>Local</v>
      </c>
      <c r="E255" s="193" t="str">
        <f>'Structure SUBS AK'!E36</f>
        <v>-</v>
      </c>
      <c r="F255" s="546">
        <f>'Structure SUBS AK'!F36</f>
        <v>7.4999999999999997E-2</v>
      </c>
      <c r="G255" s="546">
        <f>'Structure SUBS AK'!G36</f>
        <v>15</v>
      </c>
      <c r="H255" s="523">
        <f>'Structure SUBS AK'!H36</f>
        <v>0</v>
      </c>
      <c r="I255" s="179" t="s">
        <v>45</v>
      </c>
      <c r="J255" s="179" t="s">
        <v>53</v>
      </c>
      <c r="K255" s="179">
        <f>'Structure SUBS AK'!I36</f>
        <v>0</v>
      </c>
    </row>
    <row r="256" spans="1:11" s="61" customFormat="1" ht="15" customHeight="1" x14ac:dyDescent="0.25">
      <c r="A256" s="179" t="str">
        <f>'Structure SUBS AK'!A37</f>
        <v>G.3.3</v>
      </c>
      <c r="B256" s="179" t="str">
        <f>'Structure SUBS AK'!B37</f>
        <v>Kiosque</v>
      </c>
      <c r="C256" s="179" t="str">
        <f>'Structure SUBS AK'!C37</f>
        <v>SUP 4</v>
      </c>
      <c r="D256" s="179" t="str">
        <f>'Structure SUBS AK'!D37</f>
        <v>Local</v>
      </c>
      <c r="E256" s="193" t="str">
        <f>'Structure SUBS AK'!E37</f>
        <v>-</v>
      </c>
      <c r="F256" s="546">
        <f>'Structure SUBS AK'!F37</f>
        <v>7.4999999999999997E-2</v>
      </c>
      <c r="G256" s="546">
        <f>'Structure SUBS AK'!G37</f>
        <v>15</v>
      </c>
      <c r="H256" s="523">
        <f>'Structure SUBS AK'!H37</f>
        <v>0</v>
      </c>
      <c r="I256" s="179" t="s">
        <v>45</v>
      </c>
      <c r="J256" s="179" t="s">
        <v>53</v>
      </c>
      <c r="K256" s="179">
        <f>'Structure SUBS AK'!I37</f>
        <v>0</v>
      </c>
    </row>
    <row r="257" spans="1:11" s="61" customFormat="1" ht="15" customHeight="1" x14ac:dyDescent="0.25">
      <c r="A257" s="179" t="str">
        <f>'Structure SUBS AK'!A40</f>
        <v>G.4.1</v>
      </c>
      <c r="B257" s="179" t="str">
        <f>'Structure SUBS AK'!B40</f>
        <v>Réception des marchandises, intérieur</v>
      </c>
      <c r="C257" s="179" t="str">
        <f>'Structure SUBS AK'!C40</f>
        <v>SUP 4</v>
      </c>
      <c r="D257" s="179" t="str">
        <f>'Structure SUBS AK'!D40</f>
        <v>Local</v>
      </c>
      <c r="E257" s="193" t="str">
        <f>'Structure SUBS AK'!E40</f>
        <v>-</v>
      </c>
      <c r="F257" s="546">
        <f>'Structure SUBS AK'!F40</f>
        <v>0.05</v>
      </c>
      <c r="G257" s="546">
        <f>'Structure SUBS AK'!G40</f>
        <v>10</v>
      </c>
      <c r="H257" s="523">
        <f>'Structure SUBS AK'!H40</f>
        <v>0</v>
      </c>
      <c r="I257" s="179" t="s">
        <v>45</v>
      </c>
      <c r="J257" s="179" t="s">
        <v>53</v>
      </c>
      <c r="K257" s="179">
        <f>'Structure SUBS AK'!I40</f>
        <v>0</v>
      </c>
    </row>
    <row r="258" spans="1:11" s="61" customFormat="1" ht="15" customHeight="1" x14ac:dyDescent="0.25">
      <c r="A258" s="179" t="str">
        <f>'Structure SUBS AK'!A41</f>
        <v>G.4.2</v>
      </c>
      <c r="B258" s="179" t="str">
        <f>'Structure SUBS AK'!B41</f>
        <v>Livraison, extérieur, couvert</v>
      </c>
      <c r="C258" s="179" t="str">
        <f>'Structure SUBS AK'!C41</f>
        <v>SAA 10</v>
      </c>
      <c r="D258" s="179" t="str">
        <f>'Structure SUBS AK'!D41</f>
        <v>Surface extérieure</v>
      </c>
      <c r="E258" s="193" t="str">
        <f>'Structure SUBS AK'!E41</f>
        <v>-</v>
      </c>
      <c r="F258" s="546">
        <f>'Structure SUBS AK'!F41</f>
        <v>2.5000000000000001E-2</v>
      </c>
      <c r="G258" s="546">
        <f>'Structure SUBS AK'!G41</f>
        <v>5</v>
      </c>
      <c r="H258" s="523">
        <f>'Structure SUBS AK'!H41</f>
        <v>0</v>
      </c>
      <c r="I258" s="179" t="s">
        <v>45</v>
      </c>
      <c r="J258" s="179" t="s">
        <v>53</v>
      </c>
      <c r="K258" s="179">
        <f>'Structure SUBS AK'!I41</f>
        <v>0</v>
      </c>
    </row>
    <row r="259" spans="1:11" s="61" customFormat="1" ht="15" customHeight="1" x14ac:dyDescent="0.25">
      <c r="A259" s="179" t="str">
        <f>'Structure SUBS AK'!A44</f>
        <v>G.5.1</v>
      </c>
      <c r="B259" s="179" t="str">
        <f>'Structure SUBS AK'!B44</f>
        <v>Chambre froide</v>
      </c>
      <c r="C259" s="179" t="str">
        <f>'Structure SUBS AK'!C44</f>
        <v>SUP 4</v>
      </c>
      <c r="D259" s="179" t="str">
        <f>'Structure SUBS AK'!D44</f>
        <v>Local</v>
      </c>
      <c r="E259" s="193" t="str">
        <f>'Structure SUBS AK'!E44</f>
        <v>-</v>
      </c>
      <c r="F259" s="546">
        <f>'Structure SUBS AK'!F44</f>
        <v>0.08</v>
      </c>
      <c r="G259" s="546">
        <f>'Structure SUBS AK'!G44</f>
        <v>16</v>
      </c>
      <c r="H259" s="523">
        <f>'Structure SUBS AK'!H44</f>
        <v>0</v>
      </c>
      <c r="I259" s="179" t="s">
        <v>45</v>
      </c>
      <c r="J259" s="179" t="s">
        <v>53</v>
      </c>
      <c r="K259" s="179">
        <f>'Structure SUBS AK'!I44</f>
        <v>0</v>
      </c>
    </row>
    <row r="260" spans="1:11" s="61" customFormat="1" ht="15" customHeight="1" x14ac:dyDescent="0.25">
      <c r="A260" s="179" t="str">
        <f>'Structure SUBS AK'!A45</f>
        <v>G.5.2</v>
      </c>
      <c r="B260" s="179" t="str">
        <f>'Structure SUBS AK'!B45</f>
        <v>Chambre de congélation</v>
      </c>
      <c r="C260" s="179" t="str">
        <f>'Structure SUBS AK'!C45</f>
        <v>SUP 4</v>
      </c>
      <c r="D260" s="179" t="str">
        <f>'Structure SUBS AK'!D45</f>
        <v>Local</v>
      </c>
      <c r="E260" s="193" t="str">
        <f>'Structure SUBS AK'!E45</f>
        <v>-</v>
      </c>
      <c r="F260" s="546">
        <f>'Structure SUBS AK'!F45</f>
        <v>0.02</v>
      </c>
      <c r="G260" s="546">
        <f>'Structure SUBS AK'!G45</f>
        <v>4</v>
      </c>
      <c r="H260" s="523">
        <f>'Structure SUBS AK'!H45</f>
        <v>0</v>
      </c>
      <c r="I260" s="179" t="s">
        <v>45</v>
      </c>
      <c r="J260" s="179" t="s">
        <v>53</v>
      </c>
      <c r="K260" s="179">
        <f>'Structure SUBS AK'!I45</f>
        <v>0</v>
      </c>
    </row>
    <row r="261" spans="1:11" s="61" customFormat="1" ht="15" customHeight="1" x14ac:dyDescent="0.25">
      <c r="A261" s="179" t="str">
        <f>'Structure SUBS AK'!A48</f>
        <v>G.6.1</v>
      </c>
      <c r="B261" s="179" t="str">
        <f>'Structure SUBS AK'!B48</f>
        <v>Magasin pour les vivres de l'armée</v>
      </c>
      <c r="C261" s="179" t="str">
        <f>'Structure SUBS AK'!C48</f>
        <v>SUP 4</v>
      </c>
      <c r="D261" s="179" t="str">
        <f>'Structure SUBS AK'!D48</f>
        <v>Local</v>
      </c>
      <c r="E261" s="193" t="str">
        <f>'Structure SUBS AK'!E48</f>
        <v>-</v>
      </c>
      <c r="F261" s="546">
        <f>'Structure SUBS AK'!F48</f>
        <v>0.05</v>
      </c>
      <c r="G261" s="546">
        <f>'Structure SUBS AK'!G48</f>
        <v>10</v>
      </c>
      <c r="H261" s="523">
        <f>'Structure SUBS AK'!H48</f>
        <v>0</v>
      </c>
      <c r="I261" s="179" t="s">
        <v>45</v>
      </c>
      <c r="J261" s="179" t="s">
        <v>53</v>
      </c>
      <c r="K261" s="179">
        <f>'Structure SUBS AK'!I48</f>
        <v>0</v>
      </c>
    </row>
    <row r="262" spans="1:11" s="61" customFormat="1" ht="15" customHeight="1" x14ac:dyDescent="0.25">
      <c r="A262" s="179" t="str">
        <f>'Structure SUBS AK'!A49</f>
        <v>G.6.2</v>
      </c>
      <c r="B262" s="179" t="str">
        <f>'Structure SUBS AK'!B49</f>
        <v>Magasin pour le matériel de cuisine</v>
      </c>
      <c r="C262" s="179" t="str">
        <f>'Structure SUBS AK'!C49</f>
        <v>SUP 4</v>
      </c>
      <c r="D262" s="179" t="str">
        <f>'Structure SUBS AK'!D49</f>
        <v>Local</v>
      </c>
      <c r="E262" s="193" t="str">
        <f>'Structure SUBS AK'!E49</f>
        <v>-</v>
      </c>
      <c r="F262" s="546">
        <f>'Structure SUBS AK'!F49</f>
        <v>0.1</v>
      </c>
      <c r="G262" s="546">
        <f>'Structure SUBS AK'!G49</f>
        <v>20</v>
      </c>
      <c r="H262" s="523">
        <f>'Structure SUBS AK'!H49</f>
        <v>0</v>
      </c>
      <c r="I262" s="179" t="s">
        <v>45</v>
      </c>
      <c r="J262" s="179" t="s">
        <v>53</v>
      </c>
      <c r="K262" s="179">
        <f>'Structure SUBS AK'!I49</f>
        <v>0</v>
      </c>
    </row>
    <row r="263" spans="1:11" s="61" customFormat="1" ht="15" customHeight="1" x14ac:dyDescent="0.25">
      <c r="A263" s="179" t="str">
        <f>'Structure SUBS AK'!A50</f>
        <v>G.6.3</v>
      </c>
      <c r="B263" s="179" t="str">
        <f>'Structure SUBS AK'!B50</f>
        <v>Magasin pour cuisine et matériel de corps</v>
      </c>
      <c r="C263" s="179" t="str">
        <f>'Structure SUBS AK'!C50</f>
        <v>SUP 4</v>
      </c>
      <c r="D263" s="179" t="str">
        <f>'Structure SUBS AK'!D50</f>
        <v>Local</v>
      </c>
      <c r="E263" s="193" t="str">
        <f>'Structure SUBS AK'!E50</f>
        <v>-</v>
      </c>
      <c r="F263" s="546">
        <f>'Structure SUBS AK'!F50</f>
        <v>0.1</v>
      </c>
      <c r="G263" s="546">
        <f>'Structure SUBS AK'!G50</f>
        <v>20</v>
      </c>
      <c r="H263" s="523">
        <f>'Structure SUBS AK'!H50</f>
        <v>0</v>
      </c>
      <c r="I263" s="179" t="s">
        <v>45</v>
      </c>
      <c r="J263" s="179" t="s">
        <v>53</v>
      </c>
      <c r="K263" s="179">
        <f>'Structure SUBS AK'!I50</f>
        <v>0</v>
      </c>
    </row>
    <row r="264" spans="1:11" s="61" customFormat="1" ht="15" customHeight="1" x14ac:dyDescent="0.25">
      <c r="A264" s="179" t="str">
        <f>'Structure SUBS AK'!A51</f>
        <v>G.6.4</v>
      </c>
      <c r="B264" s="179" t="str">
        <f>'Structure SUBS AK'!B51</f>
        <v>Magasin journalier</v>
      </c>
      <c r="C264" s="179" t="str">
        <f>'Structure SUBS AK'!C51</f>
        <v>SUP 4</v>
      </c>
      <c r="D264" s="179" t="str">
        <f>'Structure SUBS AK'!D51</f>
        <v>Local</v>
      </c>
      <c r="E264" s="193" t="str">
        <f>'Structure SUBS AK'!E51</f>
        <v>-</v>
      </c>
      <c r="F264" s="546">
        <f>'Structure SUBS AK'!F51</f>
        <v>0.03</v>
      </c>
      <c r="G264" s="546">
        <f>'Structure SUBS AK'!G51</f>
        <v>6</v>
      </c>
      <c r="H264" s="523">
        <f>'Structure SUBS AK'!H51</f>
        <v>0</v>
      </c>
      <c r="I264" s="179" t="s">
        <v>45</v>
      </c>
      <c r="J264" s="179" t="s">
        <v>53</v>
      </c>
      <c r="K264" s="179">
        <f>'Structure SUBS AK'!I51</f>
        <v>0</v>
      </c>
    </row>
    <row r="265" spans="1:11" s="61" customFormat="1" ht="15" customHeight="1" x14ac:dyDescent="0.25">
      <c r="A265" s="179" t="str">
        <f>'Structure SUBS AK'!A54</f>
        <v>G.7.1</v>
      </c>
      <c r="B265" s="179" t="str">
        <f>'Structure SUBS AK'!B54</f>
        <v>Zone de nettoyage (vaisselle, matériel de cuisine, matériel de corps)</v>
      </c>
      <c r="C265" s="179" t="str">
        <f>'Structure SUBS AK'!C54</f>
        <v>SUP 3</v>
      </c>
      <c r="D265" s="179" t="str">
        <f>'Structure SUBS AK'!D54</f>
        <v>Zone</v>
      </c>
      <c r="E265" s="193" t="str">
        <f>'Structure SUBS AK'!E54</f>
        <v>-</v>
      </c>
      <c r="F265" s="546">
        <f>'Structure SUBS AK'!F54</f>
        <v>0.17499999999999999</v>
      </c>
      <c r="G265" s="546">
        <f>'Structure SUBS AK'!G54</f>
        <v>35</v>
      </c>
      <c r="H265" s="523">
        <f>'Structure SUBS AK'!H54</f>
        <v>0</v>
      </c>
      <c r="I265" s="179" t="s">
        <v>45</v>
      </c>
      <c r="J265" s="179" t="s">
        <v>53</v>
      </c>
      <c r="K265" s="179">
        <f>'Structure SUBS AK'!I54</f>
        <v>0</v>
      </c>
    </row>
    <row r="266" spans="1:11" s="61" customFormat="1" ht="15" customHeight="1" x14ac:dyDescent="0.25">
      <c r="A266" s="179" t="str">
        <f>'Structure SUBS AK'!A55</f>
        <v>G.7.4</v>
      </c>
      <c r="B266" s="179" t="str">
        <f>'Structure SUBS AK'!B55</f>
        <v>Entrepôt vaisselle propre</v>
      </c>
      <c r="C266" s="179" t="str">
        <f>'Structure SUBS AK'!C55</f>
        <v>SUP 4</v>
      </c>
      <c r="D266" s="179" t="str">
        <f>'Structure SUBS AK'!D55</f>
        <v>Local</v>
      </c>
      <c r="E266" s="193" t="str">
        <f>'Structure SUBS AK'!E55</f>
        <v>-</v>
      </c>
      <c r="F266" s="546">
        <f>'Structure SUBS AK'!F55</f>
        <v>0.1</v>
      </c>
      <c r="G266" s="546">
        <f>'Structure SUBS AK'!G55</f>
        <v>20</v>
      </c>
      <c r="H266" s="523">
        <f>'Structure SUBS AK'!H55</f>
        <v>0</v>
      </c>
      <c r="I266" s="179" t="s">
        <v>45</v>
      </c>
      <c r="J266" s="179" t="s">
        <v>53</v>
      </c>
      <c r="K266" s="179">
        <f>'Structure SUBS AK'!I55</f>
        <v>0</v>
      </c>
    </row>
    <row r="267" spans="1:11" s="61" customFormat="1" ht="15" customHeight="1" x14ac:dyDescent="0.25">
      <c r="A267" s="179" t="str">
        <f>'Structure SUBS AK'!A56</f>
        <v>G.7.5</v>
      </c>
      <c r="B267" s="179" t="str">
        <f>'Structure SUBS AK'!B56</f>
        <v>Magasin de l’exploitant BLA</v>
      </c>
      <c r="C267" s="179" t="str">
        <f>'Structure SUBS AK'!C56</f>
        <v>SUP 4</v>
      </c>
      <c r="D267" s="179" t="str">
        <f>'Structure SUBS AK'!D56</f>
        <v>Local</v>
      </c>
      <c r="E267" s="193" t="str">
        <f>'Structure SUBS AK'!E56</f>
        <v>-</v>
      </c>
      <c r="F267" s="546">
        <f>'Structure SUBS AK'!F56</f>
        <v>7.4999999999999997E-2</v>
      </c>
      <c r="G267" s="546">
        <f>'Structure SUBS AK'!G56</f>
        <v>15</v>
      </c>
      <c r="H267" s="523">
        <f>'Structure SUBS AK'!H56</f>
        <v>0</v>
      </c>
      <c r="I267" s="179" t="s">
        <v>45</v>
      </c>
      <c r="J267" s="179" t="s">
        <v>53</v>
      </c>
      <c r="K267" s="179">
        <f>'Structure SUBS AK'!I56</f>
        <v>0</v>
      </c>
    </row>
    <row r="268" spans="1:11" s="61" customFormat="1" ht="15" customHeight="1" x14ac:dyDescent="0.25">
      <c r="A268" s="179" t="str">
        <f>'Structure SUBS AK'!A59</f>
        <v>G.8.1</v>
      </c>
      <c r="B268" s="179" t="str">
        <f>'Structure SUBS AK'!B59</f>
        <v>Poste de travail chef de cuisine</v>
      </c>
      <c r="C268" s="179" t="str">
        <f>'Structure SUBS AK'!C59</f>
        <v>SUP 2</v>
      </c>
      <c r="D268" s="179" t="str">
        <f>'Structure SUBS AK'!D59</f>
        <v>Local</v>
      </c>
      <c r="E268" s="193" t="str">
        <f>'Structure SUBS AK'!E59</f>
        <v>-</v>
      </c>
      <c r="F268" s="546">
        <f>'Structure SUBS AK'!F59</f>
        <v>7.0000000000000007E-2</v>
      </c>
      <c r="G268" s="546">
        <f>'Structure SUBS AK'!G59</f>
        <v>14</v>
      </c>
      <c r="H268" s="523">
        <f>'Structure SUBS AK'!H59</f>
        <v>0</v>
      </c>
      <c r="I268" s="179" t="s">
        <v>45</v>
      </c>
      <c r="J268" s="179" t="s">
        <v>53</v>
      </c>
      <c r="K268" s="179">
        <f>'Structure SUBS AK'!I59</f>
        <v>0</v>
      </c>
    </row>
    <row r="269" spans="1:11" s="61" customFormat="1" ht="15" customHeight="1" x14ac:dyDescent="0.25">
      <c r="A269" s="179" t="str">
        <f>'Structure SUBS AK'!A60</f>
        <v>G.8.2</v>
      </c>
      <c r="B269" s="179" t="str">
        <f>'Structure SUBS AK'!B60</f>
        <v>Poste de travail responsable subsistance + coll AK</v>
      </c>
      <c r="C269" s="179" t="str">
        <f>'Structure SUBS AK'!C60</f>
        <v>SUP 2</v>
      </c>
      <c r="D269" s="179" t="str">
        <f>'Structure SUBS AK'!D60</f>
        <v>Local</v>
      </c>
      <c r="E269" s="193" t="str">
        <f>'Structure SUBS AK'!E60</f>
        <v>-</v>
      </c>
      <c r="F269" s="546">
        <f>'Structure SUBS AK'!F60</f>
        <v>7.0000000000000007E-2</v>
      </c>
      <c r="G269" s="546">
        <f>'Structure SUBS AK'!G60</f>
        <v>14</v>
      </c>
      <c r="H269" s="523">
        <f>'Structure SUBS AK'!H60</f>
        <v>0</v>
      </c>
      <c r="I269" s="179" t="s">
        <v>45</v>
      </c>
      <c r="J269" s="179" t="s">
        <v>53</v>
      </c>
      <c r="K269" s="179">
        <f>'Structure SUBS AK'!I60</f>
        <v>0</v>
      </c>
    </row>
    <row r="270" spans="1:11" s="61" customFormat="1" ht="15" customHeight="1" x14ac:dyDescent="0.25">
      <c r="A270" s="179" t="str">
        <f>'Structure SUBS AK'!A61</f>
        <v>G.8.1</v>
      </c>
      <c r="B270" s="179" t="str">
        <f>'Structure SUBS AK'!B61</f>
        <v>Poste de travail apprenti cuisinier (AK)</v>
      </c>
      <c r="C270" s="179" t="str">
        <f>'Structure SUBS AK'!C61</f>
        <v>SUP 3</v>
      </c>
      <c r="D270" s="179" t="str">
        <f>'Structure SUBS AK'!D61</f>
        <v>Local</v>
      </c>
      <c r="E270" s="193" t="str">
        <f>'Structure SUBS AK'!E61</f>
        <v>-</v>
      </c>
      <c r="F270" s="546">
        <f>'Structure SUBS AK'!F61</f>
        <v>7.0000000000000007E-2</v>
      </c>
      <c r="G270" s="546">
        <f>'Structure SUBS AK'!G61</f>
        <v>14</v>
      </c>
      <c r="H270" s="523">
        <f>'Structure SUBS AK'!H61</f>
        <v>0</v>
      </c>
      <c r="I270" s="179" t="s">
        <v>45</v>
      </c>
      <c r="J270" s="179" t="s">
        <v>53</v>
      </c>
      <c r="K270" s="179">
        <f>'Structure SUBS AK'!I61</f>
        <v>0</v>
      </c>
    </row>
    <row r="271" spans="1:11" s="61" customFormat="1" ht="15" customHeight="1" x14ac:dyDescent="0.25">
      <c r="A271" s="179" t="str">
        <f>'Structure SUBS AK'!A62</f>
        <v>G.8.3</v>
      </c>
      <c r="B271" s="179" t="str">
        <f>'Structure SUBS AK'!B62</f>
        <v>Locaux sanitaires et vestiaire cuisine femmes/hommes et douche</v>
      </c>
      <c r="C271" s="179" t="str">
        <f>'Structure SUBS AK'!C62</f>
        <v>SUS 7</v>
      </c>
      <c r="D271" s="179" t="str">
        <f>'Structure SUBS AK'!D62</f>
        <v>Local</v>
      </c>
      <c r="E271" s="193" t="str">
        <f>'Structure SUBS AK'!E62</f>
        <v>-</v>
      </c>
      <c r="F271" s="546">
        <f>'Structure SUBS AK'!F62</f>
        <v>0.15</v>
      </c>
      <c r="G271" s="546">
        <f>'Structure SUBS AK'!G62</f>
        <v>30</v>
      </c>
      <c r="H271" s="523">
        <f>'Structure SUBS AK'!H62</f>
        <v>0</v>
      </c>
      <c r="I271" s="179" t="s">
        <v>45</v>
      </c>
      <c r="J271" s="179" t="s">
        <v>53</v>
      </c>
      <c r="K271" s="179">
        <f>'Structure SUBS AK'!I62</f>
        <v>0</v>
      </c>
    </row>
    <row r="272" spans="1:11" s="61" customFormat="1" ht="15" customHeight="1" x14ac:dyDescent="0.25">
      <c r="A272" s="179" t="str">
        <f>'Structure SUBS AK'!A63</f>
        <v>G.8.4</v>
      </c>
      <c r="B272" s="179" t="str">
        <f>'Structure SUBS AK'!B63</f>
        <v>Couloir (approvisionnement) largeur 150 cm</v>
      </c>
      <c r="C272" s="179" t="str">
        <f>'Structure SUBS AK'!C63</f>
        <v>SUS 7</v>
      </c>
      <c r="D272" s="179" t="str">
        <f>'Structure SUBS AK'!D63</f>
        <v>Local</v>
      </c>
      <c r="E272" s="193" t="str">
        <f>'Structure SUBS AK'!E63</f>
        <v>-</v>
      </c>
      <c r="F272" s="546">
        <f>'Structure SUBS AK'!F63</f>
        <v>0.2</v>
      </c>
      <c r="G272" s="546">
        <f>'Structure SUBS AK'!G63</f>
        <v>40</v>
      </c>
      <c r="H272" s="523">
        <f>'Structure SUBS AK'!H63</f>
        <v>0</v>
      </c>
      <c r="I272" s="179" t="s">
        <v>45</v>
      </c>
      <c r="J272" s="179" t="s">
        <v>53</v>
      </c>
      <c r="K272" s="179">
        <f>'Structure SUBS AK'!I63</f>
        <v>0</v>
      </c>
    </row>
    <row r="273" spans="1:11" s="61" customFormat="1" ht="15" customHeight="1" x14ac:dyDescent="0.25">
      <c r="A273" s="179" t="str">
        <f>'Structure SUBS AK'!A64</f>
        <v>10.3.1</v>
      </c>
      <c r="B273" s="179" t="str">
        <f>'Structure SUBS AK'!B64</f>
        <v>Recyclage / Déchets subs (dépôt intermédiaire cuis)</v>
      </c>
      <c r="C273" s="179" t="str">
        <f>'Structure SUBS AK'!C64</f>
        <v>SAA 10</v>
      </c>
      <c r="D273" s="179" t="str">
        <f>'Structure SUBS AK'!D64</f>
        <v>Surface extérieure</v>
      </c>
      <c r="E273" s="193">
        <f>'Structure SUBS AK'!E64</f>
        <v>0</v>
      </c>
      <c r="F273" s="546">
        <f>'Structure SUBS AK'!F64</f>
        <v>1</v>
      </c>
      <c r="G273" s="546">
        <f>'Structure SUBS AK'!G64</f>
        <v>200</v>
      </c>
      <c r="H273" s="523">
        <f>'Structure SUBS AK'!H64</f>
        <v>0</v>
      </c>
      <c r="I273" s="179" t="s">
        <v>45</v>
      </c>
      <c r="J273" s="179" t="s">
        <v>53</v>
      </c>
      <c r="K273" s="179">
        <f>'Structure SUBS AK'!I64</f>
        <v>0</v>
      </c>
    </row>
    <row r="274" spans="1:11" s="61" customFormat="1" ht="15" customHeight="1" x14ac:dyDescent="0.25">
      <c r="A274" s="179" t="str">
        <f>'Structure SUBS AK'!A65</f>
        <v>G.8.6</v>
      </c>
      <c r="B274" s="179" t="str">
        <f>'Structure SUBS AK'!B65</f>
        <v>Poste de récupération déchets organiques</v>
      </c>
      <c r="C274" s="179" t="str">
        <f>'Structure SUBS AK'!C65</f>
        <v>SAA 10</v>
      </c>
      <c r="D274" s="179" t="str">
        <f>'Structure SUBS AK'!D65</f>
        <v>Surface extérieure</v>
      </c>
      <c r="E274" s="193" t="str">
        <f>'Structure SUBS AK'!E65</f>
        <v>-</v>
      </c>
      <c r="F274" s="546">
        <f>'Structure SUBS AK'!F65</f>
        <v>0.05</v>
      </c>
      <c r="G274" s="546">
        <f>'Structure SUBS AK'!G65</f>
        <v>10</v>
      </c>
      <c r="H274" s="523">
        <f>'Structure SUBS AK'!H65</f>
        <v>0</v>
      </c>
      <c r="I274" s="179" t="s">
        <v>45</v>
      </c>
      <c r="J274" s="179" t="s">
        <v>53</v>
      </c>
      <c r="K274" s="179">
        <f>'Structure SUBS AK'!I65</f>
        <v>0</v>
      </c>
    </row>
    <row r="275" spans="1:11" s="61" customFormat="1" ht="15" customHeight="1" x14ac:dyDescent="0.25">
      <c r="A275" s="179" t="str">
        <f>'Structure SUBS AK'!A66</f>
        <v>G.8.7</v>
      </c>
      <c r="B275" s="179" t="str">
        <f>'Structure SUBS AK'!B66</f>
        <v>Subsistance de campagne distribution</v>
      </c>
      <c r="C275" s="179" t="str">
        <f>'Structure SUBS AK'!C66</f>
        <v>SAA 10</v>
      </c>
      <c r="D275" s="179" t="str">
        <f>'Structure SUBS AK'!D66</f>
        <v>Surface extérieure</v>
      </c>
      <c r="E275" s="193" t="str">
        <f>'Structure SUBS AK'!E66</f>
        <v>-</v>
      </c>
      <c r="F275" s="546">
        <f>'Structure SUBS AK'!F66</f>
        <v>0.05</v>
      </c>
      <c r="G275" s="546">
        <f>'Structure SUBS AK'!G66</f>
        <v>10</v>
      </c>
      <c r="H275" s="523">
        <f>'Structure SUBS AK'!H66</f>
        <v>0</v>
      </c>
      <c r="I275" s="179" t="s">
        <v>45</v>
      </c>
      <c r="J275" s="179" t="s">
        <v>53</v>
      </c>
      <c r="K275" s="179">
        <f>'Structure SUBS AK'!I66</f>
        <v>0</v>
      </c>
    </row>
    <row r="276" spans="1:11" s="61" customFormat="1" ht="15" customHeight="1" x14ac:dyDescent="0.25">
      <c r="A276" s="179" t="str">
        <f>'Structure SUBS AK'!A67</f>
        <v>G.8.8</v>
      </c>
      <c r="B276" s="179" t="str">
        <f>'Structure SUBS AK'!B67</f>
        <v>Subsistance de campagne reprise</v>
      </c>
      <c r="C276" s="179" t="str">
        <f>'Structure SUBS AK'!C67</f>
        <v>SAA 10</v>
      </c>
      <c r="D276" s="179" t="str">
        <f>'Structure SUBS AK'!D67</f>
        <v>Surface extérieure</v>
      </c>
      <c r="E276" s="193" t="str">
        <f>'Structure SUBS AK'!E67</f>
        <v>-</v>
      </c>
      <c r="F276" s="546">
        <f>'Structure SUBS AK'!F67</f>
        <v>0.05</v>
      </c>
      <c r="G276" s="546">
        <f>'Structure SUBS AK'!G67</f>
        <v>10</v>
      </c>
      <c r="H276" s="523">
        <f>'Structure SUBS AK'!H67</f>
        <v>0</v>
      </c>
      <c r="I276" s="179" t="s">
        <v>45</v>
      </c>
      <c r="J276" s="179" t="s">
        <v>53</v>
      </c>
      <c r="K276" s="179">
        <f>'Structure SUBS AK'!I67</f>
        <v>0</v>
      </c>
    </row>
    <row r="277" spans="1:11" s="61" customFormat="1" ht="15" customHeight="1" x14ac:dyDescent="0.25">
      <c r="A277" s="179" t="str">
        <f>'Structure SUBS AK'!A68</f>
        <v>G.8.9</v>
      </c>
      <c r="B277" s="179" t="str">
        <f>'Structure SUBS AK'!B68</f>
        <v>Fonctionnement en mode de secours</v>
      </c>
      <c r="C277" s="179" t="str">
        <f>'Structure SUBS AK'!C68</f>
        <v>SAA 10</v>
      </c>
      <c r="D277" s="179" t="str">
        <f>'Structure SUBS AK'!D68</f>
        <v>Surface extérieure</v>
      </c>
      <c r="E277" s="193" t="str">
        <f>'Structure SUBS AK'!E68</f>
        <v>-</v>
      </c>
      <c r="F277" s="546">
        <f>'Structure SUBS AK'!F68</f>
        <v>0.125</v>
      </c>
      <c r="G277" s="546">
        <f>'Structure SUBS AK'!G68</f>
        <v>25</v>
      </c>
      <c r="H277" s="523">
        <f>'Structure SUBS AK'!H68</f>
        <v>0</v>
      </c>
      <c r="I277" s="179" t="s">
        <v>45</v>
      </c>
      <c r="J277" s="179" t="s">
        <v>53</v>
      </c>
      <c r="K277" s="179">
        <f>'Structure SUBS AK'!I68</f>
        <v>0</v>
      </c>
    </row>
    <row r="278" spans="1:11" s="61" customFormat="1" ht="15" customHeight="1" x14ac:dyDescent="0.25">
      <c r="A278" s="179" t="str">
        <f>'Structure SUBS AK'!A69</f>
        <v>G.8.10</v>
      </c>
      <c r="B278" s="179" t="str">
        <f>'Structure SUBS AK'!B69</f>
        <v>Monobloc, etc.</v>
      </c>
      <c r="C278" s="179" t="str">
        <f>'Structure SUBS AK'!C69</f>
        <v>SI 8</v>
      </c>
      <c r="D278" s="179" t="str">
        <f>'Structure SUBS AK'!D69</f>
        <v>Local</v>
      </c>
      <c r="E278" s="193" t="str">
        <f>'Structure SUBS AK'!E69</f>
        <v>-</v>
      </c>
      <c r="F278" s="546">
        <f>'Structure SUBS AK'!F69</f>
        <v>0.1</v>
      </c>
      <c r="G278" s="546">
        <f>'Structure SUBS AK'!G69</f>
        <v>20</v>
      </c>
      <c r="H278" s="523">
        <f>'Structure SUBS AK'!H69</f>
        <v>0</v>
      </c>
      <c r="I278" s="179" t="s">
        <v>45</v>
      </c>
      <c r="J278" s="179" t="s">
        <v>53</v>
      </c>
      <c r="K278" s="179">
        <f>'Structure SUBS AK'!I69</f>
        <v>0</v>
      </c>
    </row>
    <row r="279" spans="1:11" s="61" customFormat="1" ht="15" customHeight="1" x14ac:dyDescent="0.25">
      <c r="A279" s="179" t="str">
        <f>'Structure SUBS AK'!A70</f>
        <v>G.8.11</v>
      </c>
      <c r="B279" s="179" t="str">
        <f>'Structure SUBS AK'!B70</f>
        <v>Local technique froid</v>
      </c>
      <c r="C279" s="179" t="str">
        <f>'Structure SUBS AK'!C70</f>
        <v>SI 8</v>
      </c>
      <c r="D279" s="179" t="str">
        <f>'Structure SUBS AK'!D70</f>
        <v>Local</v>
      </c>
      <c r="E279" s="193" t="str">
        <f>'Structure SUBS AK'!E70</f>
        <v>-</v>
      </c>
      <c r="F279" s="546">
        <f>'Structure SUBS AK'!F70</f>
        <v>0.05</v>
      </c>
      <c r="G279" s="546">
        <f>'Structure SUBS AK'!G70</f>
        <v>10</v>
      </c>
      <c r="H279" s="523">
        <f>'Structure SUBS AK'!H70</f>
        <v>0</v>
      </c>
      <c r="I279" s="179" t="s">
        <v>45</v>
      </c>
      <c r="J279" s="179" t="s">
        <v>53</v>
      </c>
      <c r="K279" s="179">
        <f>'Structure SUBS AK'!I70</f>
        <v>0</v>
      </c>
    </row>
    <row r="280" spans="1:11" s="61" customFormat="1" ht="15" customHeight="1" x14ac:dyDescent="0.25">
      <c r="A280" s="179" t="str">
        <f>'Structure SUBS AK'!A71</f>
        <v>G.8.12</v>
      </c>
      <c r="B280" s="179" t="str">
        <f>'Structure SUBS AK'!B71</f>
        <v>Local électrique</v>
      </c>
      <c r="C280" s="179" t="str">
        <f>'Structure SUBS AK'!C71</f>
        <v>SI 8</v>
      </c>
      <c r="D280" s="179" t="str">
        <f>'Structure SUBS AK'!D71</f>
        <v>Local</v>
      </c>
      <c r="E280" s="193" t="str">
        <f>'Structure SUBS AK'!E71</f>
        <v>-</v>
      </c>
      <c r="F280" s="546">
        <f>'Structure SUBS AK'!F71</f>
        <v>0.05</v>
      </c>
      <c r="G280" s="546">
        <f>'Structure SUBS AK'!G71</f>
        <v>10</v>
      </c>
      <c r="H280" s="523">
        <f>'Structure SUBS AK'!H71</f>
        <v>0</v>
      </c>
      <c r="I280" s="179" t="s">
        <v>45</v>
      </c>
      <c r="J280" s="179" t="s">
        <v>53</v>
      </c>
      <c r="K280" s="179">
        <f>'Structure SUBS AK'!I71</f>
        <v>0</v>
      </c>
    </row>
    <row r="281" spans="1:11" s="61" customFormat="1" ht="15" customHeight="1" x14ac:dyDescent="0.25">
      <c r="A281" s="179" t="str">
        <f>'Structure SUBS AK'!A72</f>
        <v>G.8.13</v>
      </c>
      <c r="B281" s="179" t="str">
        <f>'Structure SUBS AK'!B72</f>
        <v>Place équipée pour SSM</v>
      </c>
      <c r="C281" s="179" t="str">
        <f>'Structure SUBS AK'!C72</f>
        <v>SAA 10</v>
      </c>
      <c r="D281" s="179" t="str">
        <f>'Structure SUBS AK'!D72</f>
        <v>Surface extérieure</v>
      </c>
      <c r="E281" s="193">
        <f>'Structure SUBS AK'!E72</f>
        <v>0</v>
      </c>
      <c r="F281" s="546">
        <f>'Structure SUBS AK'!F72</f>
        <v>0.75</v>
      </c>
      <c r="G281" s="546">
        <f>'Structure SUBS AK'!G72</f>
        <v>150</v>
      </c>
      <c r="H281" s="523">
        <f>'Structure SUBS AK'!H72</f>
        <v>0</v>
      </c>
      <c r="I281" s="179" t="s">
        <v>45</v>
      </c>
      <c r="J281" s="179" t="s">
        <v>53</v>
      </c>
      <c r="K281" s="179">
        <f>'Structure SUBS AK'!I72</f>
        <v>0</v>
      </c>
    </row>
    <row r="282" spans="1:11" s="61" customFormat="1" ht="15" customHeight="1" x14ac:dyDescent="0.25">
      <c r="A282" s="179" t="str">
        <f>'Structure SUBS AK'!A75</f>
        <v>---</v>
      </c>
      <c r="B282" s="179">
        <f>'Structure SUBS AK'!B75</f>
        <v>0</v>
      </c>
      <c r="C282" s="179" t="str">
        <f>'Structure SUBS AK'!C75</f>
        <v>---</v>
      </c>
      <c r="D282" s="179" t="str">
        <f>'Structure SUBS AK'!D75</f>
        <v>m²</v>
      </c>
      <c r="E282" s="193">
        <f>'Structure SUBS AK'!E75</f>
        <v>0</v>
      </c>
      <c r="F282" s="546" t="str">
        <f>'Structure SUBS AK'!F75</f>
        <v>-</v>
      </c>
      <c r="G282" s="546">
        <f>'Structure SUBS AK'!G75</f>
        <v>0</v>
      </c>
      <c r="H282" s="523">
        <f>'Structure SUBS AK'!H75</f>
        <v>0</v>
      </c>
      <c r="I282" s="179" t="s">
        <v>45</v>
      </c>
      <c r="J282" s="179" t="s">
        <v>53</v>
      </c>
      <c r="K282" s="179">
        <f>'Structure SUBS AK'!I75</f>
        <v>0</v>
      </c>
    </row>
    <row r="283" spans="1:11" s="61" customFormat="1" ht="15" customHeight="1" x14ac:dyDescent="0.25">
      <c r="A283" s="179" t="str">
        <f>'Structure SUBS AK'!A76</f>
        <v>---</v>
      </c>
      <c r="B283" s="179">
        <f>'Structure SUBS AK'!B76</f>
        <v>0</v>
      </c>
      <c r="C283" s="179" t="str">
        <f>'Structure SUBS AK'!C76</f>
        <v>---</v>
      </c>
      <c r="D283" s="179" t="str">
        <f>'Structure SUBS AK'!D76</f>
        <v>m²</v>
      </c>
      <c r="E283" s="193">
        <f>'Structure SUBS AK'!E76</f>
        <v>0</v>
      </c>
      <c r="F283" s="546" t="str">
        <f>'Structure SUBS AK'!F76</f>
        <v>-</v>
      </c>
      <c r="G283" s="546">
        <f>'Structure SUBS AK'!G76</f>
        <v>0</v>
      </c>
      <c r="H283" s="523">
        <f>'Structure SUBS AK'!H76</f>
        <v>0</v>
      </c>
      <c r="I283" s="179" t="s">
        <v>45</v>
      </c>
      <c r="J283" s="179" t="s">
        <v>53</v>
      </c>
      <c r="K283" s="179">
        <f>'Structure SUBS AK'!I76</f>
        <v>0</v>
      </c>
    </row>
    <row r="284" spans="1:11" s="61" customFormat="1" ht="15" customHeight="1" x14ac:dyDescent="0.25">
      <c r="A284" s="179" t="str">
        <f>'Structure SUBS AK'!A77</f>
        <v>---</v>
      </c>
      <c r="B284" s="179">
        <f>'Structure SUBS AK'!B77</f>
        <v>0</v>
      </c>
      <c r="C284" s="179" t="str">
        <f>'Structure SUBS AK'!C77</f>
        <v>---</v>
      </c>
      <c r="D284" s="179" t="str">
        <f>'Structure SUBS AK'!D77</f>
        <v>m²</v>
      </c>
      <c r="E284" s="193">
        <f>'Structure SUBS AK'!E77</f>
        <v>0</v>
      </c>
      <c r="F284" s="546" t="str">
        <f>'Structure SUBS AK'!F77</f>
        <v>-</v>
      </c>
      <c r="G284" s="546">
        <f>'Structure SUBS AK'!G77</f>
        <v>0</v>
      </c>
      <c r="H284" s="523">
        <f>'Structure SUBS AK'!H77</f>
        <v>0</v>
      </c>
      <c r="I284" s="179" t="s">
        <v>45</v>
      </c>
      <c r="J284" s="179" t="s">
        <v>53</v>
      </c>
      <c r="K284" s="179">
        <f>'Structure SUBS AK'!I77</f>
        <v>0</v>
      </c>
    </row>
    <row r="285" spans="1:11" s="61" customFormat="1" ht="15" customHeight="1" x14ac:dyDescent="0.25">
      <c r="A285" s="179" t="str">
        <f>'Structure SUBS AK'!A78</f>
        <v>---</v>
      </c>
      <c r="B285" s="179">
        <f>'Structure SUBS AK'!B78</f>
        <v>0</v>
      </c>
      <c r="C285" s="179" t="str">
        <f>'Structure SUBS AK'!C78</f>
        <v>---</v>
      </c>
      <c r="D285" s="179" t="str">
        <f>'Structure SUBS AK'!D78</f>
        <v>m²</v>
      </c>
      <c r="E285" s="193">
        <f>'Structure SUBS AK'!E78</f>
        <v>0</v>
      </c>
      <c r="F285" s="546" t="str">
        <f>'Structure SUBS AK'!F78</f>
        <v>-</v>
      </c>
      <c r="G285" s="546">
        <f>'Structure SUBS AK'!G78</f>
        <v>0</v>
      </c>
      <c r="H285" s="523">
        <f>'Structure SUBS AK'!H78</f>
        <v>0</v>
      </c>
      <c r="I285" s="179" t="s">
        <v>45</v>
      </c>
      <c r="J285" s="179" t="s">
        <v>53</v>
      </c>
      <c r="K285" s="179">
        <f>'Structure SUBS AK'!I78</f>
        <v>0</v>
      </c>
    </row>
    <row r="286" spans="1:11" s="61" customFormat="1" ht="15" customHeight="1" x14ac:dyDescent="0.25">
      <c r="A286" s="179" t="str">
        <f>'Structure SUBS AK'!A79</f>
        <v>---</v>
      </c>
      <c r="B286" s="179">
        <f>'Structure SUBS AK'!B79</f>
        <v>0</v>
      </c>
      <c r="C286" s="179" t="str">
        <f>'Structure SUBS AK'!C79</f>
        <v>---</v>
      </c>
      <c r="D286" s="179" t="str">
        <f>'Structure SUBS AK'!D79</f>
        <v>m²</v>
      </c>
      <c r="E286" s="193">
        <f>'Structure SUBS AK'!E79</f>
        <v>0</v>
      </c>
      <c r="F286" s="546" t="str">
        <f>'Structure SUBS AK'!F79</f>
        <v>-</v>
      </c>
      <c r="G286" s="546">
        <f>'Structure SUBS AK'!G79</f>
        <v>0</v>
      </c>
      <c r="H286" s="523">
        <f>'Structure SUBS AK'!H79</f>
        <v>0</v>
      </c>
      <c r="I286" s="179" t="s">
        <v>45</v>
      </c>
      <c r="J286" s="179" t="s">
        <v>53</v>
      </c>
      <c r="K286" s="179">
        <f>'Structure SUBS AK'!I79</f>
        <v>0</v>
      </c>
    </row>
    <row r="287" spans="1:11" s="61" customFormat="1" ht="15" customHeight="1" x14ac:dyDescent="0.25">
      <c r="A287" s="179" t="str">
        <f>'Structure SUBS AK'!A80</f>
        <v>---</v>
      </c>
      <c r="B287" s="179">
        <f>'Structure SUBS AK'!B80</f>
        <v>0</v>
      </c>
      <c r="C287" s="179" t="str">
        <f>'Structure SUBS AK'!C80</f>
        <v>---</v>
      </c>
      <c r="D287" s="179" t="str">
        <f>'Structure SUBS AK'!D80</f>
        <v>m²</v>
      </c>
      <c r="E287" s="193">
        <f>'Structure SUBS AK'!E80</f>
        <v>0</v>
      </c>
      <c r="F287" s="546" t="str">
        <f>'Structure SUBS AK'!F80</f>
        <v>-</v>
      </c>
      <c r="G287" s="546">
        <f>'Structure SUBS AK'!G80</f>
        <v>0</v>
      </c>
      <c r="H287" s="523">
        <f>'Structure SUBS AK'!H80</f>
        <v>0</v>
      </c>
      <c r="I287" s="179" t="s">
        <v>45</v>
      </c>
      <c r="J287" s="179" t="s">
        <v>53</v>
      </c>
      <c r="K287" s="179">
        <f>'Structure SUBS AK'!I80</f>
        <v>0</v>
      </c>
    </row>
    <row r="288" spans="1:11" s="61" customFormat="1" ht="15" customHeight="1" x14ac:dyDescent="0.25">
      <c r="A288" s="179" t="str">
        <f>'Structure SUBS AK'!A81</f>
        <v>---</v>
      </c>
      <c r="B288" s="179">
        <f>'Structure SUBS AK'!B81</f>
        <v>0</v>
      </c>
      <c r="C288" s="179" t="str">
        <f>'Structure SUBS AK'!C81</f>
        <v>---</v>
      </c>
      <c r="D288" s="179" t="str">
        <f>'Structure SUBS AK'!D81</f>
        <v>m²</v>
      </c>
      <c r="E288" s="193">
        <f>'Structure SUBS AK'!E81</f>
        <v>0</v>
      </c>
      <c r="F288" s="546" t="str">
        <f>'Structure SUBS AK'!F81</f>
        <v>-</v>
      </c>
      <c r="G288" s="546">
        <f>'Structure SUBS AK'!G81</f>
        <v>0</v>
      </c>
      <c r="H288" s="523">
        <f>'Structure SUBS AK'!H81</f>
        <v>0</v>
      </c>
      <c r="I288" s="179" t="s">
        <v>45</v>
      </c>
      <c r="J288" s="179" t="s">
        <v>53</v>
      </c>
      <c r="K288" s="179">
        <f>'Structure SUBS AK'!I81</f>
        <v>0</v>
      </c>
    </row>
    <row r="289" spans="1:11" s="61" customFormat="1" ht="15" customHeight="1" x14ac:dyDescent="0.25">
      <c r="A289" s="179" t="str">
        <f>'Structure SUBS AK'!A82</f>
        <v>---</v>
      </c>
      <c r="B289" s="179">
        <f>'Structure SUBS AK'!B82</f>
        <v>0</v>
      </c>
      <c r="C289" s="179" t="str">
        <f>'Structure SUBS AK'!C82</f>
        <v>---</v>
      </c>
      <c r="D289" s="179" t="str">
        <f>'Structure SUBS AK'!D82</f>
        <v>m²</v>
      </c>
      <c r="E289" s="193">
        <f>'Structure SUBS AK'!E82</f>
        <v>0</v>
      </c>
      <c r="F289" s="546" t="str">
        <f>'Structure SUBS AK'!F82</f>
        <v>-</v>
      </c>
      <c r="G289" s="546">
        <f>'Structure SUBS AK'!G82</f>
        <v>0</v>
      </c>
      <c r="H289" s="523">
        <f>'Structure SUBS AK'!H82</f>
        <v>0</v>
      </c>
      <c r="I289" s="179" t="s">
        <v>45</v>
      </c>
      <c r="J289" s="179" t="s">
        <v>53</v>
      </c>
      <c r="K289" s="179">
        <f>'Structure SUBS AK'!I82</f>
        <v>0</v>
      </c>
    </row>
    <row r="290" spans="1:11" s="61" customFormat="1" ht="15" customHeight="1" x14ac:dyDescent="0.25">
      <c r="A290" s="179" t="str">
        <f>'Structure SUBS AK'!A83</f>
        <v>---</v>
      </c>
      <c r="B290" s="179">
        <f>'Structure SUBS AK'!B83</f>
        <v>0</v>
      </c>
      <c r="C290" s="179" t="str">
        <f>'Structure SUBS AK'!C83</f>
        <v>---</v>
      </c>
      <c r="D290" s="179" t="str">
        <f>'Structure SUBS AK'!D83</f>
        <v>m²</v>
      </c>
      <c r="E290" s="193">
        <f>'Structure SUBS AK'!E83</f>
        <v>0</v>
      </c>
      <c r="F290" s="546" t="str">
        <f>'Structure SUBS AK'!F83</f>
        <v>-</v>
      </c>
      <c r="G290" s="546">
        <f>'Structure SUBS AK'!G83</f>
        <v>0</v>
      </c>
      <c r="H290" s="523">
        <f>'Structure SUBS AK'!H83</f>
        <v>0</v>
      </c>
      <c r="I290" s="179" t="s">
        <v>45</v>
      </c>
      <c r="J290" s="179" t="s">
        <v>53</v>
      </c>
      <c r="K290" s="179">
        <f>'Structure SUBS AK'!I83</f>
        <v>0</v>
      </c>
    </row>
    <row r="291" spans="1:11" s="61" customFormat="1" ht="15" customHeight="1" x14ac:dyDescent="0.25">
      <c r="A291" s="179" t="str">
        <f>'Structure SUBS AK'!A84</f>
        <v>---</v>
      </c>
      <c r="B291" s="179">
        <f>'Structure SUBS AK'!B84</f>
        <v>0</v>
      </c>
      <c r="C291" s="179" t="str">
        <f>'Structure SUBS AK'!C84</f>
        <v>---</v>
      </c>
      <c r="D291" s="179" t="str">
        <f>'Structure SUBS AK'!D84</f>
        <v>m²</v>
      </c>
      <c r="E291" s="193">
        <f>'Structure SUBS AK'!E84</f>
        <v>0</v>
      </c>
      <c r="F291" s="546" t="str">
        <f>'Structure SUBS AK'!F84</f>
        <v>-</v>
      </c>
      <c r="G291" s="546">
        <f>'Structure SUBS AK'!G84</f>
        <v>0</v>
      </c>
      <c r="H291" s="523">
        <f>'Structure SUBS AK'!H84</f>
        <v>0</v>
      </c>
      <c r="I291" s="179" t="s">
        <v>45</v>
      </c>
      <c r="J291" s="179" t="s">
        <v>53</v>
      </c>
      <c r="K291" s="179">
        <f>'Structure SUBS AK'!I84</f>
        <v>0</v>
      </c>
    </row>
    <row r="292" spans="1:11" s="61" customFormat="1" ht="15" customHeight="1" x14ac:dyDescent="0.25">
      <c r="A292" s="179" t="str">
        <f>'Structure SAN'!A29</f>
        <v>F.1.1.1</v>
      </c>
      <c r="B292" s="179" t="str">
        <f>'Structure SAN'!B29</f>
        <v>Chambre médecins et piquet 2 pers.
(sanitaires incl. - DO, WC, LAV)</v>
      </c>
      <c r="C292" s="179" t="str">
        <f>'Structure SAN'!C29</f>
        <v>SUP 6</v>
      </c>
      <c r="D292" s="179" t="str">
        <f>'Structure SAN'!D29</f>
        <v>Local</v>
      </c>
      <c r="E292" s="193">
        <f>'Structure SAN'!E29</f>
        <v>0</v>
      </c>
      <c r="F292" s="546">
        <f>'Structure SAN'!F29</f>
        <v>13</v>
      </c>
      <c r="G292" s="546" t="str">
        <f>'Structure SAN'!G29</f>
        <v>-</v>
      </c>
      <c r="H292" s="523">
        <f>'Structure SAN'!H29</f>
        <v>0</v>
      </c>
      <c r="I292" s="179" t="s">
        <v>54</v>
      </c>
      <c r="J292" s="179" t="s">
        <v>55</v>
      </c>
      <c r="K292" s="179">
        <f>'Structure SAN'!I29</f>
        <v>0</v>
      </c>
    </row>
    <row r="293" spans="1:11" s="61" customFormat="1" ht="15" customHeight="1" x14ac:dyDescent="0.25">
      <c r="A293" s="179" t="str">
        <f>'Structure SAN'!A30</f>
        <v>F.1.1.2</v>
      </c>
      <c r="B293" s="179" t="str">
        <f>'Structure SAN'!B30</f>
        <v>Chambre pers san exploit 6 pers.
(sanitaires incl. - DO, WC, LAV)</v>
      </c>
      <c r="C293" s="179" t="str">
        <f>'Structure SAN'!C30</f>
        <v>SUP 6</v>
      </c>
      <c r="D293" s="179" t="str">
        <f>'Structure SAN'!D30</f>
        <v>Local</v>
      </c>
      <c r="E293" s="193">
        <f>'Structure SAN'!E30</f>
        <v>0</v>
      </c>
      <c r="F293" s="546">
        <f>'Structure SAN'!F30</f>
        <v>7.3</v>
      </c>
      <c r="G293" s="546" t="str">
        <f>'Structure SAN'!G30</f>
        <v>-</v>
      </c>
      <c r="H293" s="523">
        <f>'Structure SAN'!H30</f>
        <v>0</v>
      </c>
      <c r="I293" s="179" t="s">
        <v>54</v>
      </c>
      <c r="J293" s="179" t="s">
        <v>55</v>
      </c>
      <c r="K293" s="179">
        <f>'Structure SAN'!I30</f>
        <v>0</v>
      </c>
    </row>
    <row r="294" spans="1:11" s="61" customFormat="1" ht="15" customHeight="1" x14ac:dyDescent="0.25">
      <c r="A294" s="179" t="str">
        <f>'Structure SAN'!A33</f>
        <v>F.1.2.1</v>
      </c>
      <c r="B294" s="179" t="str">
        <f>'Structure SAN'!B33</f>
        <v>Salle d’attente patients avec sanitaires</v>
      </c>
      <c r="C294" s="179" t="str">
        <f>'Structure SAN'!C33</f>
        <v>SUP 6</v>
      </c>
      <c r="D294" s="179" t="str">
        <f>'Structure SAN'!D33</f>
        <v>Local</v>
      </c>
      <c r="E294" s="193">
        <f>'Structure SAN'!E33</f>
        <v>0</v>
      </c>
      <c r="F294" s="546" t="str">
        <f>'Structure SAN'!F33</f>
        <v>-</v>
      </c>
      <c r="G294" s="546">
        <f>'Structure SAN'!G33</f>
        <v>30</v>
      </c>
      <c r="H294" s="523">
        <f>'Structure SAN'!H33</f>
        <v>0</v>
      </c>
      <c r="I294" s="179" t="s">
        <v>54</v>
      </c>
      <c r="J294" s="179" t="s">
        <v>55</v>
      </c>
      <c r="K294" s="179">
        <f>'Structure SAN'!I33</f>
        <v>0</v>
      </c>
    </row>
    <row r="295" spans="1:11" s="61" customFormat="1" ht="15" customHeight="1" x14ac:dyDescent="0.25">
      <c r="A295" s="179" t="str">
        <f>'Structure SAN'!A36</f>
        <v>F.1.3.1</v>
      </c>
      <c r="B295" s="179" t="str">
        <f>'Structure SAN'!B36</f>
        <v>Salle à manger et de séjour pour patients</v>
      </c>
      <c r="C295" s="179" t="str">
        <f>'Structure SAN'!C36</f>
        <v>SUP 6</v>
      </c>
      <c r="D295" s="179" t="str">
        <f>'Structure SAN'!D36</f>
        <v>Mil</v>
      </c>
      <c r="E295" s="193">
        <f>'Structure SAN'!E36</f>
        <v>0</v>
      </c>
      <c r="F295" s="546">
        <f>'Structure SAN'!F36</f>
        <v>1.5</v>
      </c>
      <c r="G295" s="546" t="str">
        <f>'Structure SAN'!G36</f>
        <v>-</v>
      </c>
      <c r="H295" s="523">
        <f>'Structure SAN'!H36</f>
        <v>0</v>
      </c>
      <c r="I295" s="179" t="s">
        <v>54</v>
      </c>
      <c r="J295" s="179" t="s">
        <v>55</v>
      </c>
      <c r="K295" s="179">
        <f>'Structure SAN'!I36</f>
        <v>0</v>
      </c>
    </row>
    <row r="296" spans="1:11" s="61" customFormat="1" ht="15" customHeight="1" x14ac:dyDescent="0.25">
      <c r="A296" s="179" t="str">
        <f>'Structure SAN'!A37</f>
        <v>F.1.3.2</v>
      </c>
      <c r="B296" s="179" t="str">
        <f>'Structure SAN'!B37</f>
        <v>Salle à manger et de séjour pour médecins, personnel infirmier et pers san exploit</v>
      </c>
      <c r="C296" s="179" t="str">
        <f>'Structure SAN'!C37</f>
        <v>SUP 6</v>
      </c>
      <c r="D296" s="179" t="str">
        <f>'Structure SAN'!D37</f>
        <v>Local</v>
      </c>
      <c r="E296" s="193">
        <f>'Structure SAN'!E37</f>
        <v>0</v>
      </c>
      <c r="F296" s="546">
        <f>'Structure SAN'!F37</f>
        <v>1.5</v>
      </c>
      <c r="G296" s="546" t="str">
        <f>'Structure SAN'!G37</f>
        <v>-</v>
      </c>
      <c r="H296" s="523">
        <f>'Structure SAN'!H37</f>
        <v>0</v>
      </c>
      <c r="I296" s="179" t="s">
        <v>54</v>
      </c>
      <c r="J296" s="179" t="s">
        <v>55</v>
      </c>
      <c r="K296" s="179">
        <f>'Structure SAN'!I37</f>
        <v>0</v>
      </c>
    </row>
    <row r="297" spans="1:11" s="61" customFormat="1" ht="15" customHeight="1" x14ac:dyDescent="0.25">
      <c r="A297" s="179" t="str">
        <f>'Structure SAN'!A38</f>
        <v>F.1.3.3</v>
      </c>
      <c r="B297" s="179" t="str">
        <f>'Structure SAN'!B38</f>
        <v>Cuisine pour préparation subs patients</v>
      </c>
      <c r="C297" s="179" t="str">
        <f>'Structure SAN'!C38</f>
        <v>SUP 6</v>
      </c>
      <c r="D297" s="179" t="str">
        <f>'Structure SAN'!D38</f>
        <v>Local</v>
      </c>
      <c r="E297" s="193">
        <f>'Structure SAN'!E38</f>
        <v>0</v>
      </c>
      <c r="F297" s="546" t="str">
        <f>'Structure SAN'!F38</f>
        <v>-</v>
      </c>
      <c r="G297" s="546">
        <f>'Structure SAN'!G38</f>
        <v>15</v>
      </c>
      <c r="H297" s="523">
        <f>'Structure SAN'!H38</f>
        <v>0</v>
      </c>
      <c r="I297" s="179" t="s">
        <v>54</v>
      </c>
      <c r="J297" s="179" t="s">
        <v>55</v>
      </c>
      <c r="K297" s="179">
        <f>'Structure SAN'!I38</f>
        <v>0</v>
      </c>
    </row>
    <row r="298" spans="1:11" s="61" customFormat="1" ht="15" customHeight="1" x14ac:dyDescent="0.25">
      <c r="A298" s="179" t="str">
        <f>'Structure SAN'!A39</f>
        <v>F.1.3.4</v>
      </c>
      <c r="B298" s="179" t="str">
        <f>'Structure SAN'!B39</f>
        <v>Cuisine du personnel</v>
      </c>
      <c r="C298" s="179" t="str">
        <f>'Structure SAN'!C39</f>
        <v>SUP 6</v>
      </c>
      <c r="D298" s="179" t="str">
        <f>'Structure SAN'!D39</f>
        <v>Local</v>
      </c>
      <c r="E298" s="193">
        <f>'Structure SAN'!E39</f>
        <v>0</v>
      </c>
      <c r="F298" s="546" t="str">
        <f>'Structure SAN'!F39</f>
        <v>-</v>
      </c>
      <c r="G298" s="546">
        <f>'Structure SAN'!G39</f>
        <v>8</v>
      </c>
      <c r="H298" s="523">
        <f>'Structure SAN'!H39</f>
        <v>0</v>
      </c>
      <c r="I298" s="179" t="s">
        <v>54</v>
      </c>
      <c r="J298" s="179" t="s">
        <v>55</v>
      </c>
      <c r="K298" s="179">
        <f>'Structure SAN'!I39</f>
        <v>0</v>
      </c>
    </row>
    <row r="299" spans="1:11" s="61" customFormat="1" ht="15" customHeight="1" x14ac:dyDescent="0.25">
      <c r="A299" s="179" t="str">
        <f>'Structure SAN'!A42</f>
        <v>F.1.4.1</v>
      </c>
      <c r="B299" s="179" t="str">
        <f>'Structure SAN'!B42</f>
        <v>Bureau méd chef et rempl</v>
      </c>
      <c r="C299" s="179" t="str">
        <f>'Structure SAN'!C42</f>
        <v>SUP 6</v>
      </c>
      <c r="D299" s="179" t="str">
        <f>'Structure SAN'!D42</f>
        <v>PTB</v>
      </c>
      <c r="E299" s="193">
        <f>'Structure SAN'!E42</f>
        <v>0</v>
      </c>
      <c r="F299" s="546">
        <f>'Structure SAN'!F42</f>
        <v>12</v>
      </c>
      <c r="G299" s="546">
        <f>'Structure SAN'!G42</f>
        <v>24</v>
      </c>
      <c r="H299" s="523">
        <f>'Structure SAN'!H42</f>
        <v>0</v>
      </c>
      <c r="I299" s="179" t="s">
        <v>54</v>
      </c>
      <c r="J299" s="179" t="s">
        <v>55</v>
      </c>
      <c r="K299" s="179">
        <f>'Structure SAN'!I42</f>
        <v>0</v>
      </c>
    </row>
    <row r="300" spans="1:11" s="61" customFormat="1" ht="15" customHeight="1" x14ac:dyDescent="0.25">
      <c r="A300" s="179" t="str">
        <f>'Structure SAN'!A43</f>
        <v>F.1.4.2</v>
      </c>
      <c r="B300" s="179" t="str">
        <f>'Structure SAN'!B43</f>
        <v>Bureau C SS RMM et rempl</v>
      </c>
      <c r="C300" s="179" t="str">
        <f>'Structure SAN'!C43</f>
        <v>SUP 6</v>
      </c>
      <c r="D300" s="179" t="str">
        <f>'Structure SAN'!D43</f>
        <v>PTB</v>
      </c>
      <c r="E300" s="193">
        <f>'Structure SAN'!E43</f>
        <v>0</v>
      </c>
      <c r="F300" s="546">
        <f>'Structure SAN'!F43</f>
        <v>12</v>
      </c>
      <c r="G300" s="546">
        <f>'Structure SAN'!G43</f>
        <v>24</v>
      </c>
      <c r="H300" s="523">
        <f>'Structure SAN'!H43</f>
        <v>0</v>
      </c>
      <c r="I300" s="179" t="s">
        <v>54</v>
      </c>
      <c r="J300" s="179" t="s">
        <v>55</v>
      </c>
      <c r="K300" s="179">
        <f>'Structure SAN'!I43</f>
        <v>0</v>
      </c>
    </row>
    <row r="301" spans="1:11" s="61" customFormat="1" ht="15" customHeight="1" x14ac:dyDescent="0.25">
      <c r="A301" s="179" t="str">
        <f>'Structure SAN'!A44</f>
        <v>F.1.4.3</v>
      </c>
      <c r="B301" s="179" t="str">
        <f>'Structure SAN'!B44</f>
        <v xml:space="preserve">Bureau pers infirm avec appareils de bureau (max. 6 postes de travail) </v>
      </c>
      <c r="C301" s="179" t="str">
        <f>'Structure SAN'!C44</f>
        <v>SUP 6</v>
      </c>
      <c r="D301" s="179" t="str">
        <f>'Structure SAN'!D44</f>
        <v>PTB</v>
      </c>
      <c r="E301" s="193">
        <f>'Structure SAN'!E44</f>
        <v>0</v>
      </c>
      <c r="F301" s="546">
        <f>'Structure SAN'!F44</f>
        <v>7.33</v>
      </c>
      <c r="G301" s="546">
        <f>'Structure SAN'!G44</f>
        <v>44</v>
      </c>
      <c r="H301" s="523">
        <f>'Structure SAN'!H44</f>
        <v>0</v>
      </c>
      <c r="I301" s="179" t="s">
        <v>54</v>
      </c>
      <c r="J301" s="179" t="s">
        <v>55</v>
      </c>
      <c r="K301" s="179">
        <f>'Structure SAN'!I44</f>
        <v>0</v>
      </c>
    </row>
    <row r="302" spans="1:11" s="61" customFormat="1" ht="15" customHeight="1" x14ac:dyDescent="0.25">
      <c r="A302" s="179" t="str">
        <f>'Structure SAN'!A45</f>
        <v>F.1.4.4</v>
      </c>
      <c r="B302" s="179" t="str">
        <f>'Structure SAN'!B45</f>
        <v>Loge / Local de piquet CMR</v>
      </c>
      <c r="C302" s="179" t="str">
        <f>'Structure SAN'!C45</f>
        <v>SUP 6</v>
      </c>
      <c r="D302" s="179" t="str">
        <f>'Structure SAN'!D45</f>
        <v>Local</v>
      </c>
      <c r="E302" s="193">
        <f>'Structure SAN'!E45</f>
        <v>0</v>
      </c>
      <c r="F302" s="546" t="str">
        <f>'Structure SAN'!F45</f>
        <v>-</v>
      </c>
      <c r="G302" s="546">
        <f>'Structure SAN'!G45</f>
        <v>30</v>
      </c>
      <c r="H302" s="523">
        <f>'Structure SAN'!H45</f>
        <v>0</v>
      </c>
      <c r="I302" s="179" t="s">
        <v>54</v>
      </c>
      <c r="J302" s="179" t="s">
        <v>55</v>
      </c>
      <c r="K302" s="179">
        <f>'Structure SAN'!I45</f>
        <v>0</v>
      </c>
    </row>
    <row r="303" spans="1:11" s="61" customFormat="1" ht="15" customHeight="1" x14ac:dyDescent="0.25">
      <c r="A303" s="179" t="str">
        <f>'Structure SAN'!A46</f>
        <v>F.1.4.5</v>
      </c>
      <c r="B303" s="179" t="str">
        <f>'Structure SAN'!B46</f>
        <v>Sas entrées / vestibule</v>
      </c>
      <c r="C303" s="179" t="str">
        <f>'Structure SAN'!C46</f>
        <v>SD 9</v>
      </c>
      <c r="D303" s="179" t="str">
        <f>'Structure SAN'!D46</f>
        <v>Local</v>
      </c>
      <c r="E303" s="193">
        <f>'Structure SAN'!E46</f>
        <v>0</v>
      </c>
      <c r="F303" s="546" t="str">
        <f>'Structure SAN'!F46</f>
        <v>-</v>
      </c>
      <c r="G303" s="546">
        <f>'Structure SAN'!G46</f>
        <v>18</v>
      </c>
      <c r="H303" s="523">
        <f>'Structure SAN'!H46</f>
        <v>0</v>
      </c>
      <c r="I303" s="179" t="s">
        <v>54</v>
      </c>
      <c r="J303" s="179" t="s">
        <v>55</v>
      </c>
      <c r="K303" s="179">
        <f>'Structure SAN'!I46</f>
        <v>0</v>
      </c>
    </row>
    <row r="304" spans="1:11" s="61" customFormat="1" ht="15" customHeight="1" x14ac:dyDescent="0.25">
      <c r="A304" s="179" t="str">
        <f>'Structure SAN'!A47</f>
        <v>F.1.4.6</v>
      </c>
      <c r="B304" s="179" t="str">
        <f>'Structure SAN'!B47</f>
        <v>Bureau infirmiers/infirmières</v>
      </c>
      <c r="C304" s="179" t="str">
        <f>'Structure SAN'!C47</f>
        <v>SUP 6</v>
      </c>
      <c r="D304" s="179" t="str">
        <f>'Structure SAN'!D47</f>
        <v>Local</v>
      </c>
      <c r="E304" s="193">
        <f>'Structure SAN'!E47</f>
        <v>0</v>
      </c>
      <c r="F304" s="546" t="str">
        <f>'Structure SAN'!F47</f>
        <v>-</v>
      </c>
      <c r="G304" s="546">
        <f>'Structure SAN'!G47</f>
        <v>20</v>
      </c>
      <c r="H304" s="523">
        <f>'Structure SAN'!H47</f>
        <v>0</v>
      </c>
      <c r="I304" s="179" t="s">
        <v>54</v>
      </c>
      <c r="J304" s="179" t="s">
        <v>55</v>
      </c>
      <c r="K304" s="179">
        <f>'Structure SAN'!I47</f>
        <v>0</v>
      </c>
    </row>
    <row r="305" spans="1:11" s="61" customFormat="1" ht="15" customHeight="1" x14ac:dyDescent="0.25">
      <c r="A305" s="179" t="str">
        <f>'Structure SAN'!A48</f>
        <v>F.1.4.7</v>
      </c>
      <c r="B305" s="179" t="str">
        <f>'Structure SAN'!B48</f>
        <v>Vestiaires pour personnel civil (femmes et hommes)
(WC/douche incl.)</v>
      </c>
      <c r="C305" s="179" t="str">
        <f>'Structure SAN'!C48</f>
        <v>SUS 7</v>
      </c>
      <c r="D305" s="179" t="str">
        <f>'Structure SAN'!D48</f>
        <v>Local</v>
      </c>
      <c r="E305" s="193">
        <f>'Structure SAN'!E48</f>
        <v>0</v>
      </c>
      <c r="F305" s="546">
        <f>'Structure SAN'!F48</f>
        <v>2.5</v>
      </c>
      <c r="G305" s="546" t="str">
        <f>'Structure SAN'!G48</f>
        <v>-</v>
      </c>
      <c r="H305" s="523">
        <f>'Structure SAN'!H48</f>
        <v>0</v>
      </c>
      <c r="I305" s="179" t="s">
        <v>54</v>
      </c>
      <c r="J305" s="179" t="s">
        <v>55</v>
      </c>
      <c r="K305" s="179">
        <f>'Structure SAN'!I48</f>
        <v>0</v>
      </c>
    </row>
    <row r="306" spans="1:11" s="61" customFormat="1" ht="15" customHeight="1" x14ac:dyDescent="0.25">
      <c r="A306" s="179" t="str">
        <f>'Structure SAN'!A49</f>
        <v>F.1.4.8</v>
      </c>
      <c r="B306" s="179" t="str">
        <f>'Structure SAN'!B49</f>
        <v>WC pour patients ambulatoires (femmes et hommes)
(les WC femmes doivent être accessibles en fauteuil roulant)</v>
      </c>
      <c r="C306" s="179" t="str">
        <f>'Structure SAN'!C49</f>
        <v>SUS 7</v>
      </c>
      <c r="D306" s="179" t="str">
        <f>'Structure SAN'!D49</f>
        <v>Local</v>
      </c>
      <c r="E306" s="193">
        <f>'Structure SAN'!E49</f>
        <v>0</v>
      </c>
      <c r="F306" s="546">
        <f>'Structure SAN'!F49</f>
        <v>5</v>
      </c>
      <c r="G306" s="546" t="str">
        <f>'Structure SAN'!G49</f>
        <v>-</v>
      </c>
      <c r="H306" s="523">
        <f>'Structure SAN'!H49</f>
        <v>0</v>
      </c>
      <c r="I306" s="179" t="s">
        <v>54</v>
      </c>
      <c r="J306" s="179" t="s">
        <v>55</v>
      </c>
      <c r="K306" s="179">
        <f>'Structure SAN'!I49</f>
        <v>0</v>
      </c>
    </row>
    <row r="307" spans="1:11" s="61" customFormat="1" ht="15" customHeight="1" x14ac:dyDescent="0.25">
      <c r="A307" s="179" t="str">
        <f>'Structure SAN'!A52</f>
        <v>F.1.5.1</v>
      </c>
      <c r="B307" s="179" t="str">
        <f>'Structure SAN'!B52</f>
        <v>Local de stockage mat san</v>
      </c>
      <c r="C307" s="179" t="str">
        <f>'Structure SAN'!C52</f>
        <v>SUP 6</v>
      </c>
      <c r="D307" s="179" t="str">
        <f>'Structure SAN'!D52</f>
        <v>Local</v>
      </c>
      <c r="E307" s="193">
        <f>'Structure SAN'!E52</f>
        <v>0</v>
      </c>
      <c r="F307" s="546" t="str">
        <f>'Structure SAN'!F52</f>
        <v>-</v>
      </c>
      <c r="G307" s="546">
        <f>'Structure SAN'!G52</f>
        <v>24</v>
      </c>
      <c r="H307" s="523">
        <f>'Structure SAN'!H52</f>
        <v>0</v>
      </c>
      <c r="I307" s="179" t="s">
        <v>54</v>
      </c>
      <c r="J307" s="179" t="s">
        <v>55</v>
      </c>
      <c r="K307" s="179">
        <f>'Structure SAN'!I52</f>
        <v>0</v>
      </c>
    </row>
    <row r="308" spans="1:11" s="61" customFormat="1" ht="15" customHeight="1" x14ac:dyDescent="0.25">
      <c r="A308" s="179" t="str">
        <f>'Structure SAN'!A53</f>
        <v>F.1.5.2</v>
      </c>
      <c r="B308" s="179" t="str">
        <f>'Structure SAN'!B53</f>
        <v>Local de stockage mat instr</v>
      </c>
      <c r="C308" s="179" t="str">
        <f>'Structure SAN'!C53</f>
        <v>SUP 6</v>
      </c>
      <c r="D308" s="179" t="str">
        <f>'Structure SAN'!D53</f>
        <v>Local</v>
      </c>
      <c r="E308" s="193">
        <f>'Structure SAN'!E53</f>
        <v>0</v>
      </c>
      <c r="F308" s="546" t="str">
        <f>'Structure SAN'!F53</f>
        <v>-</v>
      </c>
      <c r="G308" s="546">
        <f>'Structure SAN'!G53</f>
        <v>20</v>
      </c>
      <c r="H308" s="523">
        <f>'Structure SAN'!H53</f>
        <v>0</v>
      </c>
      <c r="I308" s="179" t="s">
        <v>54</v>
      </c>
      <c r="J308" s="179" t="s">
        <v>55</v>
      </c>
      <c r="K308" s="179">
        <f>'Structure SAN'!I53</f>
        <v>0</v>
      </c>
    </row>
    <row r="309" spans="1:11" s="61" customFormat="1" ht="15" customHeight="1" x14ac:dyDescent="0.25">
      <c r="A309" s="179" t="str">
        <f>'Structure SAN'!A54</f>
        <v>F.1.5.3</v>
      </c>
      <c r="B309" s="179" t="str">
        <f>'Structure SAN'!B54</f>
        <v>Local pharma</v>
      </c>
      <c r="C309" s="179" t="str">
        <f>'Structure SAN'!C54</f>
        <v>SUP 6</v>
      </c>
      <c r="D309" s="179" t="str">
        <f>'Structure SAN'!D54</f>
        <v>Local</v>
      </c>
      <c r="E309" s="193">
        <f>'Structure SAN'!E54</f>
        <v>0</v>
      </c>
      <c r="F309" s="546" t="str">
        <f>'Structure SAN'!F54</f>
        <v>-</v>
      </c>
      <c r="G309" s="546">
        <f>'Structure SAN'!G54</f>
        <v>20</v>
      </c>
      <c r="H309" s="523">
        <f>'Structure SAN'!H54</f>
        <v>0</v>
      </c>
      <c r="I309" s="179" t="s">
        <v>54</v>
      </c>
      <c r="J309" s="179" t="s">
        <v>55</v>
      </c>
      <c r="K309" s="179">
        <f>'Structure SAN'!I54</f>
        <v>0</v>
      </c>
    </row>
    <row r="310" spans="1:11" s="61" customFormat="1" ht="15" customHeight="1" x14ac:dyDescent="0.25">
      <c r="A310" s="179" t="str">
        <f>'Structure SAN'!A55</f>
        <v>F.1.5.4</v>
      </c>
      <c r="B310" s="179" t="str">
        <f>'Structure SAN'!B55</f>
        <v>Local de stockage linge propre</v>
      </c>
      <c r="C310" s="179" t="str">
        <f>'Structure SAN'!C55</f>
        <v>SUP 6</v>
      </c>
      <c r="D310" s="179" t="str">
        <f>'Structure SAN'!D55</f>
        <v>Local</v>
      </c>
      <c r="E310" s="193">
        <f>'Structure SAN'!E55</f>
        <v>0</v>
      </c>
      <c r="F310" s="546" t="str">
        <f>'Structure SAN'!F55</f>
        <v>-</v>
      </c>
      <c r="G310" s="546">
        <f>'Structure SAN'!G55</f>
        <v>10</v>
      </c>
      <c r="H310" s="523">
        <f>'Structure SAN'!H55</f>
        <v>0</v>
      </c>
      <c r="I310" s="179" t="s">
        <v>54</v>
      </c>
      <c r="J310" s="179" t="s">
        <v>55</v>
      </c>
      <c r="K310" s="179">
        <f>'Structure SAN'!I55</f>
        <v>0</v>
      </c>
    </row>
    <row r="311" spans="1:11" s="61" customFormat="1" ht="15" customHeight="1" x14ac:dyDescent="0.25">
      <c r="A311" s="179" t="str">
        <f>'Structure SAN'!A56</f>
        <v>F.1.5.5</v>
      </c>
      <c r="B311" s="179" t="str">
        <f>'Structure SAN'!B56</f>
        <v>Local de stockage linge sale</v>
      </c>
      <c r="C311" s="179" t="str">
        <f>'Structure SAN'!C56</f>
        <v>SUP 6</v>
      </c>
      <c r="D311" s="179" t="str">
        <f>'Structure SAN'!D56</f>
        <v>Local</v>
      </c>
      <c r="E311" s="193">
        <f>'Structure SAN'!E56</f>
        <v>0</v>
      </c>
      <c r="F311" s="546" t="str">
        <f>'Structure SAN'!F56</f>
        <v>-</v>
      </c>
      <c r="G311" s="546">
        <f>'Structure SAN'!G56</f>
        <v>12</v>
      </c>
      <c r="H311" s="523">
        <f>'Structure SAN'!H56</f>
        <v>0</v>
      </c>
      <c r="I311" s="179" t="s">
        <v>54</v>
      </c>
      <c r="J311" s="179" t="s">
        <v>55</v>
      </c>
      <c r="K311" s="179">
        <f>'Structure SAN'!I56</f>
        <v>0</v>
      </c>
    </row>
    <row r="312" spans="1:11" s="61" customFormat="1" ht="15" customHeight="1" x14ac:dyDescent="0.25">
      <c r="A312" s="179" t="str">
        <f>'Structure SAN'!A57</f>
        <v>F.1.5.6</v>
      </c>
      <c r="B312" s="179" t="str">
        <f>'Structure SAN'!B57</f>
        <v>Local d’entretien central</v>
      </c>
      <c r="C312" s="179" t="str">
        <f>'Structure SAN'!C57</f>
        <v>SUS 7</v>
      </c>
      <c r="D312" s="179" t="str">
        <f>'Structure SAN'!D57</f>
        <v>Local</v>
      </c>
      <c r="E312" s="193">
        <f>'Structure SAN'!E57</f>
        <v>0</v>
      </c>
      <c r="F312" s="546" t="str">
        <f>'Structure SAN'!F57</f>
        <v>-</v>
      </c>
      <c r="G312" s="546">
        <f>'Structure SAN'!G57</f>
        <v>20</v>
      </c>
      <c r="H312" s="523">
        <f>'Structure SAN'!H57</f>
        <v>0</v>
      </c>
      <c r="I312" s="179" t="s">
        <v>54</v>
      </c>
      <c r="J312" s="179" t="s">
        <v>55</v>
      </c>
      <c r="K312" s="179">
        <f>'Structure SAN'!I57</f>
        <v>0</v>
      </c>
    </row>
    <row r="313" spans="1:11" s="61" customFormat="1" ht="15" customHeight="1" x14ac:dyDescent="0.25">
      <c r="A313" s="179" t="str">
        <f>'Structure SAN'!A58</f>
        <v>F.1.5.7</v>
      </c>
      <c r="B313" s="179" t="str">
        <f>'Structure SAN'!B58</f>
        <v>Local d’entretien étage</v>
      </c>
      <c r="C313" s="179" t="str">
        <f>'Structure SAN'!C58</f>
        <v>SUS 7</v>
      </c>
      <c r="D313" s="179" t="str">
        <f>'Structure SAN'!D58</f>
        <v>Local</v>
      </c>
      <c r="E313" s="193">
        <f>'Structure SAN'!E58</f>
        <v>0</v>
      </c>
      <c r="F313" s="546" t="str">
        <f>'Structure SAN'!F58</f>
        <v>-</v>
      </c>
      <c r="G313" s="546">
        <f>'Structure SAN'!G58</f>
        <v>12</v>
      </c>
      <c r="H313" s="523">
        <f>'Structure SAN'!H58</f>
        <v>0</v>
      </c>
      <c r="I313" s="179" t="s">
        <v>54</v>
      </c>
      <c r="J313" s="179" t="s">
        <v>55</v>
      </c>
      <c r="K313" s="179">
        <f>'Structure SAN'!I58</f>
        <v>0</v>
      </c>
    </row>
    <row r="314" spans="1:11" s="61" customFormat="1" ht="15" customHeight="1" x14ac:dyDescent="0.25">
      <c r="A314" s="179" t="str">
        <f>'Structure SAN'!A59</f>
        <v>F.1.5.8</v>
      </c>
      <c r="B314" s="179" t="str">
        <f>'Structure SAN'!B59</f>
        <v>Stock matériel mil</v>
      </c>
      <c r="C314" s="179" t="str">
        <f>'Structure SAN'!C59</f>
        <v>SUP 6</v>
      </c>
      <c r="D314" s="179" t="str">
        <f>'Structure SAN'!D59</f>
        <v>Local</v>
      </c>
      <c r="E314" s="193">
        <f>'Structure SAN'!E59</f>
        <v>0</v>
      </c>
      <c r="F314" s="546" t="str">
        <f>'Structure SAN'!F59</f>
        <v>-</v>
      </c>
      <c r="G314" s="546">
        <f>'Structure SAN'!G59</f>
        <v>8</v>
      </c>
      <c r="H314" s="523">
        <f>'Structure SAN'!H59</f>
        <v>0</v>
      </c>
      <c r="I314" s="179" t="s">
        <v>54</v>
      </c>
      <c r="J314" s="179" t="s">
        <v>55</v>
      </c>
      <c r="K314" s="179">
        <f>'Structure SAN'!I59</f>
        <v>0</v>
      </c>
    </row>
    <row r="315" spans="1:11" s="61" customFormat="1" ht="15" customHeight="1" x14ac:dyDescent="0.25">
      <c r="A315" s="179" t="str">
        <f>'Structure SAN'!A60</f>
        <v>F.1.5.9</v>
      </c>
      <c r="B315" s="179" t="str">
        <f>'Structure SAN'!B60</f>
        <v xml:space="preserve">Garage pour ambulance de transport (AT) </v>
      </c>
      <c r="C315" s="179" t="str">
        <f>'Structure SAN'!C60</f>
        <v>SUP 6</v>
      </c>
      <c r="D315" s="179" t="str">
        <f>'Structure SAN'!D60</f>
        <v>Local</v>
      </c>
      <c r="E315" s="193">
        <f>'Structure SAN'!E60</f>
        <v>0</v>
      </c>
      <c r="F315" s="546" t="str">
        <f>'Structure SAN'!F60</f>
        <v>-</v>
      </c>
      <c r="G315" s="546">
        <f>'Structure SAN'!G60</f>
        <v>40</v>
      </c>
      <c r="H315" s="523">
        <f>'Structure SAN'!H60</f>
        <v>0</v>
      </c>
      <c r="I315" s="179" t="s">
        <v>54</v>
      </c>
      <c r="J315" s="179" t="s">
        <v>55</v>
      </c>
      <c r="K315" s="179">
        <f>'Structure SAN'!I60</f>
        <v>0</v>
      </c>
    </row>
    <row r="316" spans="1:11" s="61" customFormat="1" ht="15" customHeight="1" x14ac:dyDescent="0.25">
      <c r="A316" s="179" t="str">
        <f>'Structure SAN'!A61</f>
        <v>F.1.5.10</v>
      </c>
      <c r="B316" s="179" t="str">
        <f>'Structure SAN'!B61</f>
        <v>Local à déchets (centralisé)</v>
      </c>
      <c r="C316" s="179" t="str">
        <f>'Structure SAN'!C61</f>
        <v>SUP 6</v>
      </c>
      <c r="D316" s="179" t="str">
        <f>'Structure SAN'!D61</f>
        <v>Local</v>
      </c>
      <c r="E316" s="193">
        <f>'Structure SAN'!E61</f>
        <v>0</v>
      </c>
      <c r="F316" s="546" t="str">
        <f>'Structure SAN'!F61</f>
        <v>-</v>
      </c>
      <c r="G316" s="546">
        <f>'Structure SAN'!G61</f>
        <v>12</v>
      </c>
      <c r="H316" s="523">
        <f>'Structure SAN'!H61</f>
        <v>0</v>
      </c>
      <c r="I316" s="179" t="s">
        <v>54</v>
      </c>
      <c r="J316" s="179" t="s">
        <v>55</v>
      </c>
      <c r="K316" s="179">
        <f>'Structure SAN'!I61</f>
        <v>0</v>
      </c>
    </row>
    <row r="317" spans="1:11" s="61" customFormat="1" ht="15" customHeight="1" x14ac:dyDescent="0.25">
      <c r="A317" s="179" t="str">
        <f>'Structure SAN'!A62</f>
        <v>F.1.5.11</v>
      </c>
      <c r="B317" s="179" t="str">
        <f>'Structure SAN'!B62</f>
        <v>Local à déchets (décentralisé)</v>
      </c>
      <c r="C317" s="179" t="str">
        <f>'Structure SAN'!C62</f>
        <v>SUP 6</v>
      </c>
      <c r="D317" s="179" t="str">
        <f>'Structure SAN'!D62</f>
        <v>Local</v>
      </c>
      <c r="E317" s="193">
        <f>'Structure SAN'!E62</f>
        <v>0</v>
      </c>
      <c r="F317" s="546" t="str">
        <f>'Structure SAN'!F62</f>
        <v>-</v>
      </c>
      <c r="G317" s="546">
        <f>'Structure SAN'!G62</f>
        <v>8</v>
      </c>
      <c r="H317" s="523">
        <f>'Structure SAN'!H62</f>
        <v>0</v>
      </c>
      <c r="I317" s="179" t="s">
        <v>54</v>
      </c>
      <c r="J317" s="179" t="s">
        <v>55</v>
      </c>
      <c r="K317" s="179">
        <f>'Structure SAN'!I62</f>
        <v>0</v>
      </c>
    </row>
    <row r="318" spans="1:11" s="61" customFormat="1" ht="15" customHeight="1" x14ac:dyDescent="0.25">
      <c r="A318" s="179" t="str">
        <f>'Structure SAN'!A63</f>
        <v>F.1.5.12</v>
      </c>
      <c r="B318" s="179" t="str">
        <f>'Structure SAN'!B63</f>
        <v>Places de stationnement pour véhicules de service (nº M+)</v>
      </c>
      <c r="C318" s="179" t="str">
        <f>'Structure SAN'!C63</f>
        <v>SAA 10</v>
      </c>
      <c r="D318" s="179" t="str">
        <f>'Structure SAN'!D63</f>
        <v>Surface extérieure du site</v>
      </c>
      <c r="E318" s="193">
        <f>'Structure SAN'!E63</f>
        <v>0</v>
      </c>
      <c r="F318" s="546" t="str">
        <f>'Structure SAN'!F63</f>
        <v>-</v>
      </c>
      <c r="G318" s="546">
        <f>'Structure SAN'!G63</f>
        <v>15</v>
      </c>
      <c r="H318" s="523">
        <f>'Structure SAN'!H63</f>
        <v>0</v>
      </c>
      <c r="I318" s="179" t="s">
        <v>54</v>
      </c>
      <c r="J318" s="179" t="s">
        <v>55</v>
      </c>
      <c r="K318" s="179">
        <f>'Structure SAN'!I63</f>
        <v>0</v>
      </c>
    </row>
    <row r="319" spans="1:11" s="61" customFormat="1" ht="15" customHeight="1" x14ac:dyDescent="0.25">
      <c r="A319" s="179" t="str">
        <f>'Structure SAN'!A66</f>
        <v>F.1.6.1</v>
      </c>
      <c r="B319" s="179" t="str">
        <f>'Structure SAN'!B66</f>
        <v>Local d’archives</v>
      </c>
      <c r="C319" s="179" t="str">
        <f>'Structure SAN'!C66</f>
        <v>SUP 6</v>
      </c>
      <c r="D319" s="179" t="str">
        <f>'Structure SAN'!D66</f>
        <v>Local</v>
      </c>
      <c r="E319" s="193">
        <f>'Structure SAN'!E66</f>
        <v>0</v>
      </c>
      <c r="F319" s="546" t="str">
        <f>'Structure SAN'!F66</f>
        <v>-</v>
      </c>
      <c r="G319" s="546">
        <f>'Structure SAN'!G66</f>
        <v>8</v>
      </c>
      <c r="H319" s="523">
        <f>'Structure SAN'!H66</f>
        <v>0</v>
      </c>
      <c r="I319" s="179" t="s">
        <v>54</v>
      </c>
      <c r="J319" s="179" t="s">
        <v>55</v>
      </c>
      <c r="K319" s="179">
        <f>'Structure SAN'!I66</f>
        <v>0</v>
      </c>
    </row>
    <row r="320" spans="1:11" s="61" customFormat="1" ht="15" customHeight="1" x14ac:dyDescent="0.25">
      <c r="A320" s="179" t="str">
        <f>'Structure SAN'!A69</f>
        <v>F.1.7.1</v>
      </c>
      <c r="B320" s="179" t="str">
        <f>'Structure SAN'!B69</f>
        <v>Local d’examen</v>
      </c>
      <c r="C320" s="179" t="str">
        <f>'Structure SAN'!C69</f>
        <v>SUP 6</v>
      </c>
      <c r="D320" s="179" t="str">
        <f>'Structure SAN'!D69</f>
        <v>Local</v>
      </c>
      <c r="E320" s="193">
        <f>'Structure SAN'!E69</f>
        <v>0</v>
      </c>
      <c r="F320" s="546" t="str">
        <f>'Structure SAN'!F69</f>
        <v>-</v>
      </c>
      <c r="G320" s="546">
        <f>'Structure SAN'!G69</f>
        <v>24</v>
      </c>
      <c r="H320" s="523">
        <f>'Structure SAN'!H69</f>
        <v>0</v>
      </c>
      <c r="I320" s="179" t="s">
        <v>54</v>
      </c>
      <c r="J320" s="179" t="s">
        <v>55</v>
      </c>
      <c r="K320" s="179">
        <f>'Structure SAN'!I69</f>
        <v>0</v>
      </c>
    </row>
    <row r="321" spans="1:11" s="61" customFormat="1" ht="15" customHeight="1" x14ac:dyDescent="0.25">
      <c r="A321" s="179" t="str">
        <f>'Structure SAN'!A70</f>
        <v>F.1.7.2</v>
      </c>
      <c r="B321" s="179" t="str">
        <f>'Structure SAN'!B70</f>
        <v>Local de soins</v>
      </c>
      <c r="C321" s="179" t="str">
        <f>'Structure SAN'!C70</f>
        <v>SUP 6</v>
      </c>
      <c r="D321" s="179" t="str">
        <f>'Structure SAN'!D70</f>
        <v>Local</v>
      </c>
      <c r="E321" s="193">
        <f>'Structure SAN'!E70</f>
        <v>0</v>
      </c>
      <c r="F321" s="546" t="str">
        <f>'Structure SAN'!F70</f>
        <v>-</v>
      </c>
      <c r="G321" s="546">
        <f>'Structure SAN'!G70</f>
        <v>40</v>
      </c>
      <c r="H321" s="523">
        <f>'Structure SAN'!H70</f>
        <v>0</v>
      </c>
      <c r="I321" s="179" t="s">
        <v>54</v>
      </c>
      <c r="J321" s="179" t="s">
        <v>55</v>
      </c>
      <c r="K321" s="179">
        <f>'Structure SAN'!I70</f>
        <v>0</v>
      </c>
    </row>
    <row r="322" spans="1:11" s="61" customFormat="1" ht="15" customHeight="1" x14ac:dyDescent="0.25">
      <c r="A322" s="179" t="str">
        <f>'Structure SAN'!A71</f>
        <v>F.1.7.3</v>
      </c>
      <c r="B322" s="179" t="str">
        <f>'Structure SAN'!B71</f>
        <v>Local de stérilisation</v>
      </c>
      <c r="C322" s="179" t="str">
        <f>'Structure SAN'!C71</f>
        <v>SUP 6</v>
      </c>
      <c r="D322" s="179" t="str">
        <f>'Structure SAN'!D71</f>
        <v>Local</v>
      </c>
      <c r="E322" s="193">
        <f>'Structure SAN'!E71</f>
        <v>0</v>
      </c>
      <c r="F322" s="546" t="str">
        <f>'Structure SAN'!F71</f>
        <v>-</v>
      </c>
      <c r="G322" s="546">
        <f>'Structure SAN'!G71</f>
        <v>40</v>
      </c>
      <c r="H322" s="523">
        <f>'Structure SAN'!H71</f>
        <v>0</v>
      </c>
      <c r="I322" s="179" t="s">
        <v>54</v>
      </c>
      <c r="J322" s="179" t="s">
        <v>55</v>
      </c>
      <c r="K322" s="179">
        <f>'Structure SAN'!I71</f>
        <v>0</v>
      </c>
    </row>
    <row r="323" spans="1:11" s="61" customFormat="1" ht="15" customHeight="1" x14ac:dyDescent="0.25">
      <c r="A323" s="179" t="str">
        <f>'Structure SAN'!A72</f>
        <v>F.1.7.4</v>
      </c>
      <c r="B323" s="179" t="str">
        <f>'Structure SAN'!B72</f>
        <v>Local de laboratoire</v>
      </c>
      <c r="C323" s="179" t="str">
        <f>'Structure SAN'!C72</f>
        <v>SUP 6</v>
      </c>
      <c r="D323" s="179" t="str">
        <f>'Structure SAN'!D72</f>
        <v>Local</v>
      </c>
      <c r="E323" s="193">
        <f>'Structure SAN'!E72</f>
        <v>0</v>
      </c>
      <c r="F323" s="546" t="str">
        <f>'Structure SAN'!F72</f>
        <v>-</v>
      </c>
      <c r="G323" s="546">
        <f>'Structure SAN'!G72</f>
        <v>10</v>
      </c>
      <c r="H323" s="523">
        <f>'Structure SAN'!H72</f>
        <v>0</v>
      </c>
      <c r="I323" s="179" t="s">
        <v>54</v>
      </c>
      <c r="J323" s="179" t="s">
        <v>55</v>
      </c>
      <c r="K323" s="179">
        <f>'Structure SAN'!I72</f>
        <v>0</v>
      </c>
    </row>
    <row r="324" spans="1:11" s="61" customFormat="1" ht="15" customHeight="1" x14ac:dyDescent="0.25">
      <c r="A324" s="179" t="str">
        <f>'Structure SAN'!A73</f>
        <v>F.1.7.5</v>
      </c>
      <c r="B324" s="179" t="str">
        <f>'Structure SAN'!B73</f>
        <v>Monte-charge</v>
      </c>
      <c r="C324" s="179" t="str">
        <f>'Structure SAN'!C73</f>
        <v>SD 9</v>
      </c>
      <c r="D324" s="179" t="str">
        <f>'Structure SAN'!D73</f>
        <v>Unité</v>
      </c>
      <c r="E324" s="193">
        <f>'Structure SAN'!E73</f>
        <v>0</v>
      </c>
      <c r="F324" s="546" t="str">
        <f>'Structure SAN'!F73</f>
        <v>-</v>
      </c>
      <c r="G324" s="546">
        <f>'Structure SAN'!G73</f>
        <v>10</v>
      </c>
      <c r="H324" s="523">
        <f>'Structure SAN'!H73</f>
        <v>0</v>
      </c>
      <c r="I324" s="179" t="s">
        <v>54</v>
      </c>
      <c r="J324" s="179" t="s">
        <v>55</v>
      </c>
      <c r="K324" s="179">
        <f>'Structure SAN'!I73</f>
        <v>0</v>
      </c>
    </row>
    <row r="325" spans="1:11" s="61" customFormat="1" ht="15" customHeight="1" x14ac:dyDescent="0.25">
      <c r="A325" s="179" t="str">
        <f>'Structure SAN'!A76</f>
        <v>F.1.8.1</v>
      </c>
      <c r="B325" s="179" t="str">
        <f>'Structure SAN'!B76</f>
        <v>Local de physiothérapie</v>
      </c>
      <c r="C325" s="179" t="str">
        <f>'Structure SAN'!C76</f>
        <v>SUP 6</v>
      </c>
      <c r="D325" s="179" t="str">
        <f>'Structure SAN'!D76</f>
        <v>Local</v>
      </c>
      <c r="E325" s="193">
        <f>'Structure SAN'!E76</f>
        <v>0</v>
      </c>
      <c r="F325" s="546" t="str">
        <f>'Structure SAN'!F76</f>
        <v>-</v>
      </c>
      <c r="G325" s="546">
        <f>'Structure SAN'!G76</f>
        <v>30</v>
      </c>
      <c r="H325" s="523">
        <f>'Structure SAN'!H76</f>
        <v>0</v>
      </c>
      <c r="I325" s="179" t="s">
        <v>54</v>
      </c>
      <c r="J325" s="179" t="s">
        <v>55</v>
      </c>
      <c r="K325" s="179">
        <f>'Structure SAN'!I76</f>
        <v>0</v>
      </c>
    </row>
    <row r="326" spans="1:11" s="61" customFormat="1" ht="15" customHeight="1" x14ac:dyDescent="0.25">
      <c r="A326" s="179" t="str">
        <f>'Structure SAN'!A79</f>
        <v>F.1.9.1</v>
      </c>
      <c r="B326" s="179" t="str">
        <f>'Structure SAN'!B79</f>
        <v>Local avec lits of / sof sup. 2 pers. / femmes
(sanitaires incl. - DO, WC, LAV)</v>
      </c>
      <c r="C326" s="179" t="str">
        <f>'Structure SAN'!C79</f>
        <v>SUP 6</v>
      </c>
      <c r="D326" s="179" t="str">
        <f>'Structure SAN'!D79</f>
        <v>Local</v>
      </c>
      <c r="E326" s="193">
        <f>'Structure SAN'!E79</f>
        <v>0</v>
      </c>
      <c r="F326" s="546" t="str">
        <f>'Structure SAN'!F79</f>
        <v>-</v>
      </c>
      <c r="G326" s="546">
        <f>'Structure SAN'!G79</f>
        <v>26</v>
      </c>
      <c r="H326" s="523">
        <f>'Structure SAN'!H79</f>
        <v>0</v>
      </c>
      <c r="I326" s="179" t="s">
        <v>54</v>
      </c>
      <c r="J326" s="179" t="s">
        <v>55</v>
      </c>
      <c r="K326" s="179">
        <f>'Structure SAN'!I79</f>
        <v>0</v>
      </c>
    </row>
    <row r="327" spans="1:11" s="61" customFormat="1" ht="15" customHeight="1" x14ac:dyDescent="0.25">
      <c r="A327" s="179" t="str">
        <f>'Structure SAN'!A80</f>
        <v>F.1.9.2</v>
      </c>
      <c r="B327" s="179" t="str">
        <f>'Structure SAN'!B80</f>
        <v>Local avec lits sof / personnel 4 pers.
(sanitaires incl. - DO, WC, LAV)</v>
      </c>
      <c r="C327" s="179" t="str">
        <f>'Structure SAN'!C80</f>
        <v>SUP 6</v>
      </c>
      <c r="D327" s="179" t="str">
        <f>'Structure SAN'!D80</f>
        <v>Local</v>
      </c>
      <c r="E327" s="193">
        <f>'Structure SAN'!E80</f>
        <v>0</v>
      </c>
      <c r="F327" s="546" t="str">
        <f>'Structure SAN'!F80</f>
        <v>-</v>
      </c>
      <c r="G327" s="546">
        <f>'Structure SAN'!G80</f>
        <v>44</v>
      </c>
      <c r="H327" s="523">
        <f>'Structure SAN'!H80</f>
        <v>0</v>
      </c>
      <c r="I327" s="179" t="s">
        <v>54</v>
      </c>
      <c r="J327" s="179" t="s">
        <v>55</v>
      </c>
      <c r="K327" s="179">
        <f>'Structure SAN'!I80</f>
        <v>0</v>
      </c>
    </row>
    <row r="328" spans="1:11" s="61" customFormat="1" ht="15" customHeight="1" x14ac:dyDescent="0.25">
      <c r="A328" s="179" t="str">
        <f>'Structure SAN'!A81</f>
        <v>F.1.9.3</v>
      </c>
      <c r="B328" s="179" t="str">
        <f>'Structure SAN'!B81</f>
        <v>Local avec lits sof / personnel 6 pers.
(sanitaires incl. - DO, WC, LAV)</v>
      </c>
      <c r="C328" s="179" t="str">
        <f>'Structure SAN'!C81</f>
        <v>SUP 6</v>
      </c>
      <c r="D328" s="179" t="str">
        <f>'Structure SAN'!D81</f>
        <v>Local</v>
      </c>
      <c r="E328" s="193">
        <f>'Structure SAN'!E81</f>
        <v>0</v>
      </c>
      <c r="F328" s="546" t="str">
        <f>'Structure SAN'!F81</f>
        <v>-</v>
      </c>
      <c r="G328" s="546">
        <f>'Structure SAN'!G81</f>
        <v>55</v>
      </c>
      <c r="H328" s="523">
        <f>'Structure SAN'!H81</f>
        <v>0</v>
      </c>
      <c r="I328" s="179" t="s">
        <v>54</v>
      </c>
      <c r="J328" s="179" t="s">
        <v>55</v>
      </c>
      <c r="K328" s="179">
        <f>'Structure SAN'!I81</f>
        <v>0</v>
      </c>
    </row>
    <row r="329" spans="1:11" s="61" customFormat="1" ht="15" customHeight="1" x14ac:dyDescent="0.25">
      <c r="A329" s="179" t="str">
        <f>'Structure SAN'!A82</f>
        <v>F.1.9.4</v>
      </c>
      <c r="B329" s="179" t="str">
        <f>'Structure SAN'!B82</f>
        <v>Local avec lit isolation
(sanitaires incl. - DO, WC, LAV)</v>
      </c>
      <c r="C329" s="179" t="str">
        <f>'Structure SAN'!C82</f>
        <v>SUP 6</v>
      </c>
      <c r="D329" s="179" t="str">
        <f>'Structure SAN'!D82</f>
        <v>Local</v>
      </c>
      <c r="E329" s="193">
        <f>'Structure SAN'!E82</f>
        <v>0</v>
      </c>
      <c r="F329" s="546" t="str">
        <f>'Structure SAN'!F82</f>
        <v>-</v>
      </c>
      <c r="G329" s="546">
        <f>'Structure SAN'!G82</f>
        <v>26</v>
      </c>
      <c r="H329" s="523">
        <f>'Structure SAN'!H82</f>
        <v>0</v>
      </c>
      <c r="I329" s="179" t="s">
        <v>54</v>
      </c>
      <c r="J329" s="179" t="s">
        <v>55</v>
      </c>
      <c r="K329" s="179">
        <f>'Structure SAN'!I82</f>
        <v>0</v>
      </c>
    </row>
    <row r="330" spans="1:11" s="61" customFormat="1" ht="15" customHeight="1" x14ac:dyDescent="0.25">
      <c r="A330" s="179" t="str">
        <f>'Structure SAN'!A87</f>
        <v>F.2.1.1</v>
      </c>
      <c r="B330" s="179" t="str">
        <f>'Structure SAN'!B87</f>
        <v>Chambre 2 pers. pour médecins et piquet
(sanitaires incl. - DO, WC, LAV)</v>
      </c>
      <c r="C330" s="179" t="str">
        <f>'Structure SAN'!C87</f>
        <v>SUP 6</v>
      </c>
      <c r="D330" s="179" t="str">
        <f>'Structure SAN'!D87</f>
        <v>Local</v>
      </c>
      <c r="E330" s="193">
        <f>'Structure SAN'!E87</f>
        <v>0</v>
      </c>
      <c r="F330" s="546">
        <f>'Structure SAN'!F87</f>
        <v>13</v>
      </c>
      <c r="G330" s="546" t="str">
        <f>'Structure SAN'!G87</f>
        <v>-</v>
      </c>
      <c r="H330" s="523">
        <f>'Structure SAN'!H87</f>
        <v>0</v>
      </c>
      <c r="I330" s="179" t="s">
        <v>54</v>
      </c>
      <c r="J330" s="179" t="s">
        <v>55</v>
      </c>
      <c r="K330" s="179">
        <f>'Structure SAN'!I87</f>
        <v>0</v>
      </c>
    </row>
    <row r="331" spans="1:11" s="61" customFormat="1" ht="15" customHeight="1" x14ac:dyDescent="0.25">
      <c r="A331" s="179" t="str">
        <f>'Structure SAN'!A88</f>
        <v>F.2.1.2</v>
      </c>
      <c r="B331" s="179" t="str">
        <f>'Structure SAN'!B88</f>
        <v>Chambre pers san exploit 6 pers.
(sanitaires incl. - DO, WC, LAV)</v>
      </c>
      <c r="C331" s="179" t="str">
        <f>'Structure SAN'!C88</f>
        <v>SUP 6</v>
      </c>
      <c r="D331" s="179" t="str">
        <f>'Structure SAN'!D88</f>
        <v>Local</v>
      </c>
      <c r="E331" s="193">
        <f>'Structure SAN'!E88</f>
        <v>0</v>
      </c>
      <c r="F331" s="546">
        <f>'Structure SAN'!F88</f>
        <v>7.3</v>
      </c>
      <c r="G331" s="546" t="str">
        <f>'Structure SAN'!G88</f>
        <v>-</v>
      </c>
      <c r="H331" s="523">
        <f>'Structure SAN'!H88</f>
        <v>0</v>
      </c>
      <c r="I331" s="179" t="s">
        <v>54</v>
      </c>
      <c r="J331" s="179" t="s">
        <v>55</v>
      </c>
      <c r="K331" s="179">
        <f>'Structure SAN'!I88</f>
        <v>0</v>
      </c>
    </row>
    <row r="332" spans="1:11" s="61" customFormat="1" ht="15" customHeight="1" x14ac:dyDescent="0.25">
      <c r="A332" s="179" t="str">
        <f>'Structure SAN'!A91</f>
        <v>F.2.2.1</v>
      </c>
      <c r="B332" s="179" t="str">
        <f>'Structure SAN'!B91</f>
        <v>Salle d’attente patients avec sanitaires</v>
      </c>
      <c r="C332" s="179" t="str">
        <f>'Structure SAN'!C91</f>
        <v>SUP 6</v>
      </c>
      <c r="D332" s="179" t="str">
        <f>'Structure SAN'!D91</f>
        <v>Local</v>
      </c>
      <c r="E332" s="193">
        <f>'Structure SAN'!E91</f>
        <v>0</v>
      </c>
      <c r="F332" s="546" t="str">
        <f>'Structure SAN'!F91</f>
        <v>-</v>
      </c>
      <c r="G332" s="546">
        <f>'Structure SAN'!G91</f>
        <v>30</v>
      </c>
      <c r="H332" s="523">
        <f>'Structure SAN'!H91</f>
        <v>0</v>
      </c>
      <c r="I332" s="179" t="s">
        <v>54</v>
      </c>
      <c r="J332" s="179" t="s">
        <v>55</v>
      </c>
      <c r="K332" s="179">
        <f>'Structure SAN'!I91</f>
        <v>0</v>
      </c>
    </row>
    <row r="333" spans="1:11" s="61" customFormat="1" ht="15" customHeight="1" x14ac:dyDescent="0.25">
      <c r="A333" s="179" t="str">
        <f>'Structure SAN'!A94</f>
        <v>F.2.3.1</v>
      </c>
      <c r="B333" s="179" t="str">
        <f>'Structure SAN'!B94</f>
        <v>Salle à manger et de séjour pour patients</v>
      </c>
      <c r="C333" s="179" t="str">
        <f>'Structure SAN'!C94</f>
        <v>SUP 6</v>
      </c>
      <c r="D333" s="179" t="str">
        <f>'Structure SAN'!D94</f>
        <v>Mil</v>
      </c>
      <c r="E333" s="193">
        <f>'Structure SAN'!E94</f>
        <v>0</v>
      </c>
      <c r="F333" s="546">
        <f>'Structure SAN'!F94</f>
        <v>1.5</v>
      </c>
      <c r="G333" s="546" t="str">
        <f>'Structure SAN'!G94</f>
        <v>-</v>
      </c>
      <c r="H333" s="523">
        <f>'Structure SAN'!H94</f>
        <v>0</v>
      </c>
      <c r="I333" s="179" t="s">
        <v>54</v>
      </c>
      <c r="J333" s="179" t="s">
        <v>55</v>
      </c>
      <c r="K333" s="179">
        <f>'Structure SAN'!I94</f>
        <v>0</v>
      </c>
    </row>
    <row r="334" spans="1:11" s="61" customFormat="1" ht="15" customHeight="1" x14ac:dyDescent="0.25">
      <c r="A334" s="179" t="str">
        <f>'Structure SAN'!A95</f>
        <v>F.2.3.2</v>
      </c>
      <c r="B334" s="179" t="str">
        <f>'Structure SAN'!B95</f>
        <v>Salle à manger et de séjour pour médecins, personnel infirmier et pers san exploit</v>
      </c>
      <c r="C334" s="179" t="str">
        <f>'Structure SAN'!C95</f>
        <v>SUP 6</v>
      </c>
      <c r="D334" s="179" t="str">
        <f>'Structure SAN'!D95</f>
        <v>Local</v>
      </c>
      <c r="E334" s="193">
        <f>'Structure SAN'!E95</f>
        <v>0</v>
      </c>
      <c r="F334" s="546">
        <f>'Structure SAN'!F95</f>
        <v>1.5</v>
      </c>
      <c r="G334" s="546" t="str">
        <f>'Structure SAN'!G95</f>
        <v>-</v>
      </c>
      <c r="H334" s="523">
        <f>'Structure SAN'!H95</f>
        <v>0</v>
      </c>
      <c r="I334" s="179" t="s">
        <v>54</v>
      </c>
      <c r="J334" s="179" t="s">
        <v>55</v>
      </c>
      <c r="K334" s="179">
        <f>'Structure SAN'!I95</f>
        <v>0</v>
      </c>
    </row>
    <row r="335" spans="1:11" s="61" customFormat="1" ht="15" customHeight="1" x14ac:dyDescent="0.25">
      <c r="A335" s="179" t="str">
        <f>'Structure SAN'!A96</f>
        <v>F.2.3.3</v>
      </c>
      <c r="B335" s="179" t="str">
        <f>'Structure SAN'!B96</f>
        <v>Cuisine pour préparation subs patients</v>
      </c>
      <c r="C335" s="179" t="str">
        <f>'Structure SAN'!C96</f>
        <v>SUP 6</v>
      </c>
      <c r="D335" s="179" t="str">
        <f>'Structure SAN'!D96</f>
        <v>Local</v>
      </c>
      <c r="E335" s="193">
        <f>'Structure SAN'!E96</f>
        <v>0</v>
      </c>
      <c r="F335" s="546" t="str">
        <f>'Structure SAN'!F96</f>
        <v>-</v>
      </c>
      <c r="G335" s="546">
        <f>'Structure SAN'!G96</f>
        <v>15</v>
      </c>
      <c r="H335" s="523">
        <f>'Structure SAN'!H96</f>
        <v>0</v>
      </c>
      <c r="I335" s="179" t="s">
        <v>54</v>
      </c>
      <c r="J335" s="179" t="s">
        <v>55</v>
      </c>
      <c r="K335" s="179">
        <f>'Structure SAN'!I96</f>
        <v>0</v>
      </c>
    </row>
    <row r="336" spans="1:11" s="61" customFormat="1" ht="15" customHeight="1" x14ac:dyDescent="0.25">
      <c r="A336" s="179" t="str">
        <f>'Structure SAN'!A97</f>
        <v>F.2.3.4</v>
      </c>
      <c r="B336" s="179" t="str">
        <f>'Structure SAN'!B97</f>
        <v>Cuisine du personnel</v>
      </c>
      <c r="C336" s="179" t="str">
        <f>'Structure SAN'!C97</f>
        <v>SUP 6</v>
      </c>
      <c r="D336" s="179" t="str">
        <f>'Structure SAN'!D97</f>
        <v>Local</v>
      </c>
      <c r="E336" s="193">
        <f>'Structure SAN'!E97</f>
        <v>0</v>
      </c>
      <c r="F336" s="546" t="str">
        <f>'Structure SAN'!F97</f>
        <v>-</v>
      </c>
      <c r="G336" s="546">
        <f>'Structure SAN'!G97</f>
        <v>8</v>
      </c>
      <c r="H336" s="523">
        <f>'Structure SAN'!H97</f>
        <v>0</v>
      </c>
      <c r="I336" s="179" t="s">
        <v>54</v>
      </c>
      <c r="J336" s="179" t="s">
        <v>55</v>
      </c>
      <c r="K336" s="179">
        <f>'Structure SAN'!I97</f>
        <v>0</v>
      </c>
    </row>
    <row r="337" spans="1:11" s="61" customFormat="1" ht="15" customHeight="1" x14ac:dyDescent="0.25">
      <c r="A337" s="179" t="str">
        <f>'Structure SAN'!A100</f>
        <v>F.2.4.1</v>
      </c>
      <c r="B337" s="179" t="str">
        <f>'Structure SAN'!B100</f>
        <v>Bureau méd chef et rempl</v>
      </c>
      <c r="C337" s="179" t="str">
        <f>'Structure SAN'!C100</f>
        <v>SUP 6</v>
      </c>
      <c r="D337" s="179" t="str">
        <f>'Structure SAN'!D100</f>
        <v>PTB</v>
      </c>
      <c r="E337" s="193">
        <f>'Structure SAN'!E100</f>
        <v>0</v>
      </c>
      <c r="F337" s="546">
        <f>'Structure SAN'!F100</f>
        <v>12</v>
      </c>
      <c r="G337" s="546">
        <f>'Structure SAN'!G100</f>
        <v>24</v>
      </c>
      <c r="H337" s="523">
        <f>'Structure SAN'!H100</f>
        <v>0</v>
      </c>
      <c r="I337" s="179" t="s">
        <v>54</v>
      </c>
      <c r="J337" s="179" t="s">
        <v>55</v>
      </c>
      <c r="K337" s="179">
        <f>'Structure SAN'!I100</f>
        <v>0</v>
      </c>
    </row>
    <row r="338" spans="1:11" s="61" customFormat="1" ht="15" customHeight="1" x14ac:dyDescent="0.25">
      <c r="A338" s="179" t="str">
        <f>'Structure SAN'!A101</f>
        <v>F.2.4.2</v>
      </c>
      <c r="B338" s="179" t="str">
        <f>'Structure SAN'!B101</f>
        <v>Bureau C SS RMM et rempl</v>
      </c>
      <c r="C338" s="179" t="str">
        <f>'Structure SAN'!C101</f>
        <v>SUP 6</v>
      </c>
      <c r="D338" s="179" t="str">
        <f>'Structure SAN'!D101</f>
        <v>PTB</v>
      </c>
      <c r="E338" s="193">
        <f>'Structure SAN'!E101</f>
        <v>0</v>
      </c>
      <c r="F338" s="546">
        <f>'Structure SAN'!F101</f>
        <v>12</v>
      </c>
      <c r="G338" s="546">
        <f>'Structure SAN'!G101</f>
        <v>24</v>
      </c>
      <c r="H338" s="523">
        <f>'Structure SAN'!H101</f>
        <v>0</v>
      </c>
      <c r="I338" s="179" t="s">
        <v>54</v>
      </c>
      <c r="J338" s="179" t="s">
        <v>55</v>
      </c>
      <c r="K338" s="179">
        <f>'Structure SAN'!I101</f>
        <v>0</v>
      </c>
    </row>
    <row r="339" spans="1:11" s="61" customFormat="1" ht="15" customHeight="1" x14ac:dyDescent="0.25">
      <c r="A339" s="179" t="str">
        <f>'Structure SAN'!A102</f>
        <v>F.2.4.3</v>
      </c>
      <c r="B339" s="179" t="str">
        <f>'Structure SAN'!B102</f>
        <v xml:space="preserve">Bureau pers infirm avec appareils de bureau (max. 6 postes de travail) </v>
      </c>
      <c r="C339" s="179" t="str">
        <f>'Structure SAN'!C102</f>
        <v>SUP 6</v>
      </c>
      <c r="D339" s="179" t="str">
        <f>'Structure SAN'!D102</f>
        <v>PTB</v>
      </c>
      <c r="E339" s="193">
        <f>'Structure SAN'!E102</f>
        <v>0</v>
      </c>
      <c r="F339" s="546">
        <f>'Structure SAN'!F102</f>
        <v>7.33</v>
      </c>
      <c r="G339" s="546">
        <f>'Structure SAN'!G102</f>
        <v>44</v>
      </c>
      <c r="H339" s="523">
        <f>'Structure SAN'!H102</f>
        <v>0</v>
      </c>
      <c r="I339" s="179" t="s">
        <v>54</v>
      </c>
      <c r="J339" s="179" t="s">
        <v>55</v>
      </c>
      <c r="K339" s="179">
        <f>'Structure SAN'!I102</f>
        <v>0</v>
      </c>
    </row>
    <row r="340" spans="1:11" s="61" customFormat="1" ht="15" customHeight="1" x14ac:dyDescent="0.25">
      <c r="A340" s="179" t="str">
        <f>'Structure SAN'!A103</f>
        <v>F.2.4.4</v>
      </c>
      <c r="B340" s="179" t="str">
        <f>'Structure SAN'!B103</f>
        <v>Loge / Local de piquet CMR</v>
      </c>
      <c r="C340" s="179" t="str">
        <f>'Structure SAN'!C103</f>
        <v>SUP 6</v>
      </c>
      <c r="D340" s="179" t="str">
        <f>'Structure SAN'!D103</f>
        <v>Local</v>
      </c>
      <c r="E340" s="193">
        <f>'Structure SAN'!E103</f>
        <v>0</v>
      </c>
      <c r="F340" s="546" t="str">
        <f>'Structure SAN'!F103</f>
        <v>-</v>
      </c>
      <c r="G340" s="546">
        <f>'Structure SAN'!G103</f>
        <v>30</v>
      </c>
      <c r="H340" s="523">
        <f>'Structure SAN'!H103</f>
        <v>0</v>
      </c>
      <c r="I340" s="179" t="s">
        <v>54</v>
      </c>
      <c r="J340" s="179" t="s">
        <v>55</v>
      </c>
      <c r="K340" s="179">
        <f>'Structure SAN'!I103</f>
        <v>0</v>
      </c>
    </row>
    <row r="341" spans="1:11" s="61" customFormat="1" ht="15" customHeight="1" x14ac:dyDescent="0.25">
      <c r="A341" s="179" t="str">
        <f>'Structure SAN'!A104</f>
        <v>F.2.4.5</v>
      </c>
      <c r="B341" s="179" t="str">
        <f>'Structure SAN'!B104</f>
        <v>Sas entrées / vestibule</v>
      </c>
      <c r="C341" s="179" t="str">
        <f>'Structure SAN'!C104</f>
        <v>SD 9</v>
      </c>
      <c r="D341" s="179" t="str">
        <f>'Structure SAN'!D104</f>
        <v>Local</v>
      </c>
      <c r="E341" s="193">
        <f>'Structure SAN'!E104</f>
        <v>0</v>
      </c>
      <c r="F341" s="546" t="str">
        <f>'Structure SAN'!F104</f>
        <v>-</v>
      </c>
      <c r="G341" s="546">
        <f>'Structure SAN'!G104</f>
        <v>18</v>
      </c>
      <c r="H341" s="523">
        <f>'Structure SAN'!H104</f>
        <v>0</v>
      </c>
      <c r="I341" s="179" t="s">
        <v>54</v>
      </c>
      <c r="J341" s="179" t="s">
        <v>55</v>
      </c>
      <c r="K341" s="179">
        <f>'Structure SAN'!I104</f>
        <v>0</v>
      </c>
    </row>
    <row r="342" spans="1:11" s="61" customFormat="1" ht="15" customHeight="1" x14ac:dyDescent="0.25">
      <c r="A342" s="179" t="str">
        <f>'Structure SAN'!A105</f>
        <v>F.2.4.6</v>
      </c>
      <c r="B342" s="179" t="str">
        <f>'Structure SAN'!B105</f>
        <v>Bureau infirmiers/infirmières</v>
      </c>
      <c r="C342" s="179" t="str">
        <f>'Structure SAN'!C105</f>
        <v>SUP 6</v>
      </c>
      <c r="D342" s="179" t="str">
        <f>'Structure SAN'!D105</f>
        <v>Local</v>
      </c>
      <c r="E342" s="193">
        <f>'Structure SAN'!E105</f>
        <v>0</v>
      </c>
      <c r="F342" s="546" t="str">
        <f>'Structure SAN'!F105</f>
        <v>-</v>
      </c>
      <c r="G342" s="546">
        <f>'Structure SAN'!G105</f>
        <v>20</v>
      </c>
      <c r="H342" s="523">
        <f>'Structure SAN'!H105</f>
        <v>0</v>
      </c>
      <c r="I342" s="179" t="s">
        <v>54</v>
      </c>
      <c r="J342" s="179" t="s">
        <v>55</v>
      </c>
      <c r="K342" s="179">
        <f>'Structure SAN'!I105</f>
        <v>0</v>
      </c>
    </row>
    <row r="343" spans="1:11" s="61" customFormat="1" ht="15" customHeight="1" x14ac:dyDescent="0.25">
      <c r="A343" s="179" t="str">
        <f>'Structure SAN'!A106</f>
        <v>F.2.4.7</v>
      </c>
      <c r="B343" s="179" t="str">
        <f>'Structure SAN'!B106</f>
        <v>Vestiaires pour personnel civil (femmes et hommes)
(WC/douche incl.)</v>
      </c>
      <c r="C343" s="179" t="str">
        <f>'Structure SAN'!C106</f>
        <v>SUS 7</v>
      </c>
      <c r="D343" s="179" t="str">
        <f>'Structure SAN'!D106</f>
        <v>Local</v>
      </c>
      <c r="E343" s="193">
        <f>'Structure SAN'!E106</f>
        <v>0</v>
      </c>
      <c r="F343" s="546">
        <f>'Structure SAN'!F106</f>
        <v>2.5</v>
      </c>
      <c r="G343" s="546" t="str">
        <f>'Structure SAN'!G106</f>
        <v>-</v>
      </c>
      <c r="H343" s="523">
        <f>'Structure SAN'!H106</f>
        <v>0</v>
      </c>
      <c r="I343" s="179" t="s">
        <v>54</v>
      </c>
      <c r="J343" s="179" t="s">
        <v>55</v>
      </c>
      <c r="K343" s="179">
        <f>'Structure SAN'!I106</f>
        <v>0</v>
      </c>
    </row>
    <row r="344" spans="1:11" s="61" customFormat="1" ht="15" customHeight="1" x14ac:dyDescent="0.25">
      <c r="A344" s="179" t="str">
        <f>'Structure SAN'!A107</f>
        <v>F.2.4.8</v>
      </c>
      <c r="B344" s="179" t="str">
        <f>'Structure SAN'!B107</f>
        <v>WC (patients ambulatoires) femmes et hommes</v>
      </c>
      <c r="C344" s="179" t="str">
        <f>'Structure SAN'!C107</f>
        <v>SUS 7</v>
      </c>
      <c r="D344" s="179" t="str">
        <f>'Structure SAN'!D107</f>
        <v>Local</v>
      </c>
      <c r="E344" s="193">
        <f>'Structure SAN'!E107</f>
        <v>0</v>
      </c>
      <c r="F344" s="546">
        <f>'Structure SAN'!F107</f>
        <v>5</v>
      </c>
      <c r="G344" s="546" t="str">
        <f>'Structure SAN'!G107</f>
        <v>-</v>
      </c>
      <c r="H344" s="523">
        <f>'Structure SAN'!H107</f>
        <v>0</v>
      </c>
      <c r="I344" s="179" t="s">
        <v>54</v>
      </c>
      <c r="J344" s="179" t="s">
        <v>55</v>
      </c>
      <c r="K344" s="179">
        <f>'Structure SAN'!I107</f>
        <v>0</v>
      </c>
    </row>
    <row r="345" spans="1:11" s="61" customFormat="1" ht="15" customHeight="1" x14ac:dyDescent="0.25">
      <c r="A345" s="179" t="str">
        <f>'Structure SAN'!A110</f>
        <v>F.2.5.1</v>
      </c>
      <c r="B345" s="179" t="str">
        <f>'Structure SAN'!B110</f>
        <v>Local mat san</v>
      </c>
      <c r="C345" s="179" t="str">
        <f>'Structure SAN'!C110</f>
        <v>SUP 6</v>
      </c>
      <c r="D345" s="179" t="str">
        <f>'Structure SAN'!D110</f>
        <v>Local</v>
      </c>
      <c r="E345" s="193">
        <f>'Structure SAN'!E110</f>
        <v>0</v>
      </c>
      <c r="F345" s="546" t="str">
        <f>'Structure SAN'!F110</f>
        <v>-</v>
      </c>
      <c r="G345" s="546">
        <f>'Structure SAN'!G110</f>
        <v>24</v>
      </c>
      <c r="H345" s="523">
        <f>'Structure SAN'!H110</f>
        <v>0</v>
      </c>
      <c r="I345" s="179" t="s">
        <v>54</v>
      </c>
      <c r="J345" s="179" t="s">
        <v>55</v>
      </c>
      <c r="K345" s="179">
        <f>'Structure SAN'!I110</f>
        <v>0</v>
      </c>
    </row>
    <row r="346" spans="1:11" s="61" customFormat="1" ht="15" customHeight="1" x14ac:dyDescent="0.25">
      <c r="A346" s="179" t="str">
        <f>'Structure SAN'!A111</f>
        <v>F.2.5.2</v>
      </c>
      <c r="B346" s="179" t="str">
        <f>'Structure SAN'!B111</f>
        <v>Local mat instr</v>
      </c>
      <c r="C346" s="179" t="str">
        <f>'Structure SAN'!C111</f>
        <v>SUP 6</v>
      </c>
      <c r="D346" s="179" t="str">
        <f>'Structure SAN'!D111</f>
        <v>Local</v>
      </c>
      <c r="E346" s="193">
        <f>'Structure SAN'!E111</f>
        <v>0</v>
      </c>
      <c r="F346" s="546" t="str">
        <f>'Structure SAN'!F111</f>
        <v>-</v>
      </c>
      <c r="G346" s="546">
        <f>'Structure SAN'!G111</f>
        <v>20</v>
      </c>
      <c r="H346" s="523">
        <f>'Structure SAN'!H111</f>
        <v>0</v>
      </c>
      <c r="I346" s="179" t="s">
        <v>54</v>
      </c>
      <c r="J346" s="179" t="s">
        <v>55</v>
      </c>
      <c r="K346" s="179">
        <f>'Structure SAN'!I111</f>
        <v>0</v>
      </c>
    </row>
    <row r="347" spans="1:11" s="61" customFormat="1" ht="15" customHeight="1" x14ac:dyDescent="0.25">
      <c r="A347" s="179" t="str">
        <f>'Structure SAN'!A112</f>
        <v>F.2.5.3</v>
      </c>
      <c r="B347" s="179" t="str">
        <f>'Structure SAN'!B112</f>
        <v>Local pharma</v>
      </c>
      <c r="C347" s="179" t="str">
        <f>'Structure SAN'!C112</f>
        <v>SUP 6</v>
      </c>
      <c r="D347" s="179" t="str">
        <f>'Structure SAN'!D112</f>
        <v>Local</v>
      </c>
      <c r="E347" s="193">
        <f>'Structure SAN'!E112</f>
        <v>0</v>
      </c>
      <c r="F347" s="546" t="str">
        <f>'Structure SAN'!F112</f>
        <v>-</v>
      </c>
      <c r="G347" s="546">
        <f>'Structure SAN'!G112</f>
        <v>20</v>
      </c>
      <c r="H347" s="523">
        <f>'Structure SAN'!H112</f>
        <v>0</v>
      </c>
      <c r="I347" s="179" t="s">
        <v>54</v>
      </c>
      <c r="J347" s="179" t="s">
        <v>55</v>
      </c>
      <c r="K347" s="179">
        <f>'Structure SAN'!I112</f>
        <v>0</v>
      </c>
    </row>
    <row r="348" spans="1:11" s="61" customFormat="1" ht="15" customHeight="1" x14ac:dyDescent="0.25">
      <c r="A348" s="179" t="str">
        <f>'Structure SAN'!A113</f>
        <v>F.2.5.4</v>
      </c>
      <c r="B348" s="179" t="str">
        <f>'Structure SAN'!B113</f>
        <v>Local linge propre</v>
      </c>
      <c r="C348" s="179" t="str">
        <f>'Structure SAN'!C113</f>
        <v>SUP 6</v>
      </c>
      <c r="D348" s="179" t="str">
        <f>'Structure SAN'!D113</f>
        <v>Local</v>
      </c>
      <c r="E348" s="193">
        <f>'Structure SAN'!E113</f>
        <v>0</v>
      </c>
      <c r="F348" s="546" t="str">
        <f>'Structure SAN'!F113</f>
        <v>-</v>
      </c>
      <c r="G348" s="546">
        <f>'Structure SAN'!G113</f>
        <v>10</v>
      </c>
      <c r="H348" s="523">
        <f>'Structure SAN'!H113</f>
        <v>0</v>
      </c>
      <c r="I348" s="179" t="s">
        <v>54</v>
      </c>
      <c r="J348" s="179" t="s">
        <v>55</v>
      </c>
      <c r="K348" s="179">
        <f>'Structure SAN'!I113</f>
        <v>0</v>
      </c>
    </row>
    <row r="349" spans="1:11" s="61" customFormat="1" ht="15" customHeight="1" x14ac:dyDescent="0.25">
      <c r="A349" s="179" t="str">
        <f>'Structure SAN'!A114</f>
        <v>F.2.5.5</v>
      </c>
      <c r="B349" s="179" t="str">
        <f>'Structure SAN'!B114</f>
        <v>Local linge sale</v>
      </c>
      <c r="C349" s="179" t="str">
        <f>'Structure SAN'!C114</f>
        <v>SUP 6</v>
      </c>
      <c r="D349" s="179" t="str">
        <f>'Structure SAN'!D114</f>
        <v>Local</v>
      </c>
      <c r="E349" s="193">
        <f>'Structure SAN'!E114</f>
        <v>0</v>
      </c>
      <c r="F349" s="546" t="str">
        <f>'Structure SAN'!F114</f>
        <v>-</v>
      </c>
      <c r="G349" s="546">
        <f>'Structure SAN'!G114</f>
        <v>12</v>
      </c>
      <c r="H349" s="523">
        <f>'Structure SAN'!H114</f>
        <v>0</v>
      </c>
      <c r="I349" s="179" t="s">
        <v>54</v>
      </c>
      <c r="J349" s="179" t="s">
        <v>55</v>
      </c>
      <c r="K349" s="179">
        <f>'Structure SAN'!I114</f>
        <v>0</v>
      </c>
    </row>
    <row r="350" spans="1:11" s="61" customFormat="1" ht="15" customHeight="1" x14ac:dyDescent="0.25">
      <c r="A350" s="179" t="str">
        <f>'Structure SAN'!A115</f>
        <v>F.2.5.6</v>
      </c>
      <c r="B350" s="179" t="str">
        <f>'Structure SAN'!B115</f>
        <v>Local d’entretien central</v>
      </c>
      <c r="C350" s="179" t="str">
        <f>'Structure SAN'!C115</f>
        <v>SUS 7</v>
      </c>
      <c r="D350" s="179" t="str">
        <f>'Structure SAN'!D115</f>
        <v>Local</v>
      </c>
      <c r="E350" s="193">
        <f>'Structure SAN'!E115</f>
        <v>0</v>
      </c>
      <c r="F350" s="546" t="str">
        <f>'Structure SAN'!F115</f>
        <v>-</v>
      </c>
      <c r="G350" s="546">
        <f>'Structure SAN'!G115</f>
        <v>20</v>
      </c>
      <c r="H350" s="523">
        <f>'Structure SAN'!H115</f>
        <v>0</v>
      </c>
      <c r="I350" s="179" t="s">
        <v>54</v>
      </c>
      <c r="J350" s="179" t="s">
        <v>55</v>
      </c>
      <c r="K350" s="179">
        <f>'Structure SAN'!I115</f>
        <v>0</v>
      </c>
    </row>
    <row r="351" spans="1:11" s="61" customFormat="1" ht="15" customHeight="1" x14ac:dyDescent="0.25">
      <c r="A351" s="179" t="str">
        <f>'Structure SAN'!A116</f>
        <v>F.2.5.7</v>
      </c>
      <c r="B351" s="179" t="str">
        <f>'Structure SAN'!B116</f>
        <v>Local d’entretien étage</v>
      </c>
      <c r="C351" s="179" t="str">
        <f>'Structure SAN'!C116</f>
        <v>SUS 7</v>
      </c>
      <c r="D351" s="179" t="str">
        <f>'Structure SAN'!D116</f>
        <v>Local</v>
      </c>
      <c r="E351" s="193">
        <f>'Structure SAN'!E116</f>
        <v>0</v>
      </c>
      <c r="F351" s="546" t="str">
        <f>'Structure SAN'!F116</f>
        <v>-</v>
      </c>
      <c r="G351" s="546">
        <f>'Structure SAN'!G116</f>
        <v>12</v>
      </c>
      <c r="H351" s="523">
        <f>'Structure SAN'!H116</f>
        <v>0</v>
      </c>
      <c r="I351" s="179" t="s">
        <v>54</v>
      </c>
      <c r="J351" s="179" t="s">
        <v>55</v>
      </c>
      <c r="K351" s="179">
        <f>'Structure SAN'!I116</f>
        <v>0</v>
      </c>
    </row>
    <row r="352" spans="1:11" s="61" customFormat="1" ht="15" customHeight="1" x14ac:dyDescent="0.25">
      <c r="A352" s="179" t="str">
        <f>'Structure SAN'!A117</f>
        <v>F.2.5.8</v>
      </c>
      <c r="B352" s="179" t="str">
        <f>'Structure SAN'!B117</f>
        <v>Stock matériel mil</v>
      </c>
      <c r="C352" s="179" t="str">
        <f>'Structure SAN'!C117</f>
        <v>SUP 6</v>
      </c>
      <c r="D352" s="179" t="str">
        <f>'Structure SAN'!D117</f>
        <v>Local</v>
      </c>
      <c r="E352" s="193">
        <f>'Structure SAN'!E117</f>
        <v>0</v>
      </c>
      <c r="F352" s="546" t="str">
        <f>'Structure SAN'!F117</f>
        <v>-</v>
      </c>
      <c r="G352" s="546">
        <f>'Structure SAN'!G117</f>
        <v>8</v>
      </c>
      <c r="H352" s="523">
        <f>'Structure SAN'!H117</f>
        <v>0</v>
      </c>
      <c r="I352" s="179" t="s">
        <v>54</v>
      </c>
      <c r="J352" s="179" t="s">
        <v>55</v>
      </c>
      <c r="K352" s="179">
        <f>'Structure SAN'!I117</f>
        <v>0</v>
      </c>
    </row>
    <row r="353" spans="1:11" s="61" customFormat="1" ht="15" customHeight="1" x14ac:dyDescent="0.25">
      <c r="A353" s="179" t="str">
        <f>'Structure SAN'!A118</f>
        <v>F.2.5.9</v>
      </c>
      <c r="B353" s="179" t="str">
        <f>'Structure SAN'!B118</f>
        <v xml:space="preserve">Garage pour ambulance de transport (AT) </v>
      </c>
      <c r="C353" s="179" t="str">
        <f>'Structure SAN'!C118</f>
        <v>SUP 6</v>
      </c>
      <c r="D353" s="179" t="str">
        <f>'Structure SAN'!D118</f>
        <v>Local</v>
      </c>
      <c r="E353" s="193">
        <f>'Structure SAN'!E118</f>
        <v>0</v>
      </c>
      <c r="F353" s="546" t="str">
        <f>'Structure SAN'!F118</f>
        <v>-</v>
      </c>
      <c r="G353" s="546">
        <f>'Structure SAN'!G118</f>
        <v>40</v>
      </c>
      <c r="H353" s="523">
        <f>'Structure SAN'!H118</f>
        <v>0</v>
      </c>
      <c r="I353" s="179" t="s">
        <v>54</v>
      </c>
      <c r="J353" s="179" t="s">
        <v>55</v>
      </c>
      <c r="K353" s="179">
        <f>'Structure SAN'!I118</f>
        <v>0</v>
      </c>
    </row>
    <row r="354" spans="1:11" s="61" customFormat="1" ht="15" customHeight="1" x14ac:dyDescent="0.25">
      <c r="A354" s="179" t="str">
        <f>'Structure SAN'!A119</f>
        <v>F.2.5.10</v>
      </c>
      <c r="B354" s="179" t="str">
        <f>'Structure SAN'!B119</f>
        <v>Local à déchets (centralisé)</v>
      </c>
      <c r="C354" s="179" t="str">
        <f>'Structure SAN'!C119</f>
        <v>SUP 6</v>
      </c>
      <c r="D354" s="179" t="str">
        <f>'Structure SAN'!D119</f>
        <v>Local</v>
      </c>
      <c r="E354" s="193">
        <f>'Structure SAN'!E119</f>
        <v>0</v>
      </c>
      <c r="F354" s="546" t="str">
        <f>'Structure SAN'!F119</f>
        <v>-</v>
      </c>
      <c r="G354" s="546">
        <f>'Structure SAN'!G119</f>
        <v>12</v>
      </c>
      <c r="H354" s="523">
        <f>'Structure SAN'!H119</f>
        <v>0</v>
      </c>
      <c r="I354" s="179" t="s">
        <v>54</v>
      </c>
      <c r="J354" s="179" t="s">
        <v>55</v>
      </c>
      <c r="K354" s="179">
        <f>'Structure SAN'!I119</f>
        <v>0</v>
      </c>
    </row>
    <row r="355" spans="1:11" s="61" customFormat="1" ht="15" customHeight="1" x14ac:dyDescent="0.25">
      <c r="A355" s="179" t="str">
        <f>'Structure SAN'!A120</f>
        <v>F.2.5.11</v>
      </c>
      <c r="B355" s="179" t="str">
        <f>'Structure SAN'!B120</f>
        <v>Local à déchets (décentralisé)</v>
      </c>
      <c r="C355" s="179" t="str">
        <f>'Structure SAN'!C120</f>
        <v>SUP 6</v>
      </c>
      <c r="D355" s="179" t="str">
        <f>'Structure SAN'!D120</f>
        <v>Local</v>
      </c>
      <c r="E355" s="193">
        <f>'Structure SAN'!E120</f>
        <v>0</v>
      </c>
      <c r="F355" s="546" t="str">
        <f>'Structure SAN'!F120</f>
        <v>-</v>
      </c>
      <c r="G355" s="546">
        <f>'Structure SAN'!G120</f>
        <v>8</v>
      </c>
      <c r="H355" s="523">
        <f>'Structure SAN'!H120</f>
        <v>0</v>
      </c>
      <c r="I355" s="179" t="s">
        <v>54</v>
      </c>
      <c r="J355" s="179" t="s">
        <v>55</v>
      </c>
      <c r="K355" s="179">
        <f>'Structure SAN'!I120</f>
        <v>0</v>
      </c>
    </row>
    <row r="356" spans="1:11" s="61" customFormat="1" ht="15" customHeight="1" x14ac:dyDescent="0.25">
      <c r="A356" s="179" t="str">
        <f>'Structure SAN'!A121</f>
        <v>F.2.5.12</v>
      </c>
      <c r="B356" s="179" t="str">
        <f>'Structure SAN'!B121</f>
        <v>Places de stationnement pour véhicules de service (nº M+)</v>
      </c>
      <c r="C356" s="179" t="str">
        <f>'Structure SAN'!C121</f>
        <v>SAA 10</v>
      </c>
      <c r="D356" s="179" t="str">
        <f>'Structure SAN'!D121</f>
        <v>Surface extérieure du site</v>
      </c>
      <c r="E356" s="193">
        <f>'Structure SAN'!E121</f>
        <v>0</v>
      </c>
      <c r="F356" s="546" t="str">
        <f>'Structure SAN'!F121</f>
        <v>-</v>
      </c>
      <c r="G356" s="546">
        <f>'Structure SAN'!G121</f>
        <v>15</v>
      </c>
      <c r="H356" s="523">
        <f>'Structure SAN'!H121</f>
        <v>0</v>
      </c>
      <c r="I356" s="179" t="s">
        <v>54</v>
      </c>
      <c r="J356" s="179" t="s">
        <v>55</v>
      </c>
      <c r="K356" s="179">
        <f>'Structure SAN'!I121</f>
        <v>0</v>
      </c>
    </row>
    <row r="357" spans="1:11" s="61" customFormat="1" ht="15" customHeight="1" x14ac:dyDescent="0.25">
      <c r="A357" s="179" t="str">
        <f>'Structure SAN'!A124</f>
        <v>F.2.6.1</v>
      </c>
      <c r="B357" s="179" t="str">
        <f>'Structure SAN'!B124</f>
        <v>Local d’archives</v>
      </c>
      <c r="C357" s="179" t="str">
        <f>'Structure SAN'!C124</f>
        <v>SUP 6</v>
      </c>
      <c r="D357" s="179" t="str">
        <f>'Structure SAN'!D124</f>
        <v>Local</v>
      </c>
      <c r="E357" s="193">
        <f>'Structure SAN'!E124</f>
        <v>0</v>
      </c>
      <c r="F357" s="546" t="str">
        <f>'Structure SAN'!F124</f>
        <v>-</v>
      </c>
      <c r="G357" s="546">
        <f>'Structure SAN'!G124</f>
        <v>8</v>
      </c>
      <c r="H357" s="523">
        <f>'Structure SAN'!H124</f>
        <v>0</v>
      </c>
      <c r="I357" s="179" t="s">
        <v>54</v>
      </c>
      <c r="J357" s="179" t="s">
        <v>55</v>
      </c>
      <c r="K357" s="179">
        <f>'Structure SAN'!I124</f>
        <v>0</v>
      </c>
    </row>
    <row r="358" spans="1:11" s="61" customFormat="1" ht="15" customHeight="1" x14ac:dyDescent="0.25">
      <c r="A358" s="179" t="str">
        <f>'Structure SAN'!A127</f>
        <v>F.2.7.1</v>
      </c>
      <c r="B358" s="179" t="str">
        <f>'Structure SAN'!B127</f>
        <v>Local d’examen</v>
      </c>
      <c r="C358" s="179" t="str">
        <f>'Structure SAN'!C127</f>
        <v>SUP 6</v>
      </c>
      <c r="D358" s="179" t="str">
        <f>'Structure SAN'!D127</f>
        <v>Local</v>
      </c>
      <c r="E358" s="193">
        <f>'Structure SAN'!E127</f>
        <v>0</v>
      </c>
      <c r="F358" s="546" t="str">
        <f>'Structure SAN'!F127</f>
        <v>-</v>
      </c>
      <c r="G358" s="546">
        <f>'Structure SAN'!G127</f>
        <v>24</v>
      </c>
      <c r="H358" s="523">
        <f>'Structure SAN'!H127</f>
        <v>0</v>
      </c>
      <c r="I358" s="179" t="s">
        <v>54</v>
      </c>
      <c r="J358" s="179" t="s">
        <v>55</v>
      </c>
      <c r="K358" s="179">
        <f>'Structure SAN'!I127</f>
        <v>0</v>
      </c>
    </row>
    <row r="359" spans="1:11" s="61" customFormat="1" ht="15" customHeight="1" x14ac:dyDescent="0.25">
      <c r="A359" s="179" t="str">
        <f>'Structure SAN'!A128</f>
        <v>F.2.7.2</v>
      </c>
      <c r="B359" s="179" t="str">
        <f>'Structure SAN'!B128</f>
        <v>Local de soins</v>
      </c>
      <c r="C359" s="179" t="str">
        <f>'Structure SAN'!C128</f>
        <v>SUP 6</v>
      </c>
      <c r="D359" s="179" t="str">
        <f>'Structure SAN'!D128</f>
        <v>Local</v>
      </c>
      <c r="E359" s="193">
        <f>'Structure SAN'!E128</f>
        <v>0</v>
      </c>
      <c r="F359" s="546" t="str">
        <f>'Structure SAN'!F128</f>
        <v>-</v>
      </c>
      <c r="G359" s="546">
        <f>'Structure SAN'!G128</f>
        <v>40</v>
      </c>
      <c r="H359" s="523">
        <f>'Structure SAN'!H128</f>
        <v>0</v>
      </c>
      <c r="I359" s="179" t="s">
        <v>54</v>
      </c>
      <c r="J359" s="179" t="s">
        <v>55</v>
      </c>
      <c r="K359" s="179">
        <f>'Structure SAN'!I128</f>
        <v>0</v>
      </c>
    </row>
    <row r="360" spans="1:11" s="61" customFormat="1" ht="15" customHeight="1" x14ac:dyDescent="0.25">
      <c r="A360" s="179" t="str">
        <f>'Structure SAN'!A129</f>
        <v>F.2.7.3</v>
      </c>
      <c r="B360" s="179" t="str">
        <f>'Structure SAN'!B129</f>
        <v>Local de stérilisation</v>
      </c>
      <c r="C360" s="179" t="str">
        <f>'Structure SAN'!C129</f>
        <v>SUP 6</v>
      </c>
      <c r="D360" s="179" t="str">
        <f>'Structure SAN'!D129</f>
        <v>Local</v>
      </c>
      <c r="E360" s="193">
        <f>'Structure SAN'!E129</f>
        <v>0</v>
      </c>
      <c r="F360" s="546" t="str">
        <f>'Structure SAN'!F129</f>
        <v>-</v>
      </c>
      <c r="G360" s="546">
        <f>'Structure SAN'!G129</f>
        <v>40</v>
      </c>
      <c r="H360" s="523">
        <f>'Structure SAN'!H129</f>
        <v>0</v>
      </c>
      <c r="I360" s="179" t="s">
        <v>54</v>
      </c>
      <c r="J360" s="179" t="s">
        <v>55</v>
      </c>
      <c r="K360" s="179">
        <f>'Structure SAN'!I129</f>
        <v>0</v>
      </c>
    </row>
    <row r="361" spans="1:11" s="61" customFormat="1" ht="15" customHeight="1" x14ac:dyDescent="0.25">
      <c r="A361" s="179" t="str">
        <f>'Structure SAN'!A130</f>
        <v>F.2.7.4</v>
      </c>
      <c r="B361" s="179" t="str">
        <f>'Structure SAN'!B130</f>
        <v>Local de laboratoire</v>
      </c>
      <c r="C361" s="179" t="str">
        <f>'Structure SAN'!C130</f>
        <v>SUP 6</v>
      </c>
      <c r="D361" s="179" t="str">
        <f>'Structure SAN'!D130</f>
        <v>Local</v>
      </c>
      <c r="E361" s="193">
        <f>'Structure SAN'!E130</f>
        <v>0</v>
      </c>
      <c r="F361" s="546" t="str">
        <f>'Structure SAN'!F130</f>
        <v>-</v>
      </c>
      <c r="G361" s="546">
        <f>'Structure SAN'!G130</f>
        <v>10</v>
      </c>
      <c r="H361" s="523">
        <f>'Structure SAN'!H130</f>
        <v>0</v>
      </c>
      <c r="I361" s="179" t="s">
        <v>54</v>
      </c>
      <c r="J361" s="179" t="s">
        <v>55</v>
      </c>
      <c r="K361" s="179">
        <f>'Structure SAN'!I130</f>
        <v>0</v>
      </c>
    </row>
    <row r="362" spans="1:11" s="61" customFormat="1" ht="15" customHeight="1" x14ac:dyDescent="0.25">
      <c r="A362" s="179" t="str">
        <f>'Structure SAN'!A131</f>
        <v>F.2.7.5</v>
      </c>
      <c r="B362" s="179" t="str">
        <f>'Structure SAN'!B131</f>
        <v>Monte-charge</v>
      </c>
      <c r="C362" s="179" t="str">
        <f>'Structure SAN'!C131</f>
        <v>SD 9</v>
      </c>
      <c r="D362" s="179" t="str">
        <f>'Structure SAN'!D131</f>
        <v>Unité</v>
      </c>
      <c r="E362" s="193">
        <f>'Structure SAN'!E131</f>
        <v>0</v>
      </c>
      <c r="F362" s="546" t="str">
        <f>'Structure SAN'!F131</f>
        <v>-</v>
      </c>
      <c r="G362" s="546">
        <f>'Structure SAN'!G131</f>
        <v>10</v>
      </c>
      <c r="H362" s="523">
        <f>'Structure SAN'!H131</f>
        <v>0</v>
      </c>
      <c r="I362" s="179" t="s">
        <v>54</v>
      </c>
      <c r="J362" s="179" t="s">
        <v>55</v>
      </c>
      <c r="K362" s="179">
        <f>'Structure SAN'!I131</f>
        <v>0</v>
      </c>
    </row>
    <row r="363" spans="1:11" s="61" customFormat="1" ht="15" customHeight="1" x14ac:dyDescent="0.25">
      <c r="A363" s="179" t="str">
        <f>'Structure SAN'!A134</f>
        <v>F.2.8.1</v>
      </c>
      <c r="B363" s="179" t="str">
        <f>'Structure SAN'!B134</f>
        <v>Local de physiothérapie</v>
      </c>
      <c r="C363" s="179" t="str">
        <f>'Structure SAN'!C134</f>
        <v>SUP 6</v>
      </c>
      <c r="D363" s="179" t="str">
        <f>'Structure SAN'!D134</f>
        <v>Local</v>
      </c>
      <c r="E363" s="193">
        <f>'Structure SAN'!E134</f>
        <v>0</v>
      </c>
      <c r="F363" s="546" t="str">
        <f>'Structure SAN'!F134</f>
        <v>-</v>
      </c>
      <c r="G363" s="546">
        <f>'Structure SAN'!G134</f>
        <v>30</v>
      </c>
      <c r="H363" s="523">
        <f>'Structure SAN'!H134</f>
        <v>0</v>
      </c>
      <c r="I363" s="179" t="s">
        <v>54</v>
      </c>
      <c r="J363" s="179" t="s">
        <v>55</v>
      </c>
      <c r="K363" s="179">
        <f>'Structure SAN'!I134</f>
        <v>0</v>
      </c>
    </row>
    <row r="364" spans="1:11" s="61" customFormat="1" ht="15" customHeight="1" x14ac:dyDescent="0.25">
      <c r="A364" s="179" t="str">
        <f>'Structure SAN'!A137</f>
        <v>F.2.9.1</v>
      </c>
      <c r="B364" s="179" t="str">
        <f>'Structure SAN'!B137</f>
        <v>Local avec lits of / sof sup. 2 pers. / femmes
(sanitaires incl. - DO, WC, LAV)</v>
      </c>
      <c r="C364" s="179" t="str">
        <f>'Structure SAN'!C137</f>
        <v>SUP 6</v>
      </c>
      <c r="D364" s="179" t="str">
        <f>'Structure SAN'!D137</f>
        <v>Local</v>
      </c>
      <c r="E364" s="193">
        <f>'Structure SAN'!E137</f>
        <v>0</v>
      </c>
      <c r="F364" s="546" t="str">
        <f>'Structure SAN'!F137</f>
        <v>-</v>
      </c>
      <c r="G364" s="546">
        <f>'Structure SAN'!G137</f>
        <v>26</v>
      </c>
      <c r="H364" s="523">
        <f>'Structure SAN'!H137</f>
        <v>0</v>
      </c>
      <c r="I364" s="179" t="s">
        <v>54</v>
      </c>
      <c r="J364" s="179" t="s">
        <v>55</v>
      </c>
      <c r="K364" s="179">
        <f>'Structure SAN'!I137</f>
        <v>0</v>
      </c>
    </row>
    <row r="365" spans="1:11" s="61" customFormat="1" ht="15" customHeight="1" x14ac:dyDescent="0.25">
      <c r="A365" s="179" t="str">
        <f>'Structure SAN'!A138</f>
        <v>F.2.9.2</v>
      </c>
      <c r="B365" s="179" t="str">
        <f>'Structure SAN'!B138</f>
        <v>Local avec lits sof / personnel 4 pers.
(sanitaires incl. - DO, WC, LAV)</v>
      </c>
      <c r="C365" s="179" t="str">
        <f>'Structure SAN'!C138</f>
        <v>SUP 6</v>
      </c>
      <c r="D365" s="179" t="str">
        <f>'Structure SAN'!D138</f>
        <v>Local</v>
      </c>
      <c r="E365" s="193">
        <f>'Structure SAN'!E138</f>
        <v>0</v>
      </c>
      <c r="F365" s="546" t="str">
        <f>'Structure SAN'!F138</f>
        <v>-</v>
      </c>
      <c r="G365" s="546">
        <f>'Structure SAN'!G138</f>
        <v>44</v>
      </c>
      <c r="H365" s="523">
        <f>'Structure SAN'!H138</f>
        <v>0</v>
      </c>
      <c r="I365" s="179" t="s">
        <v>54</v>
      </c>
      <c r="J365" s="179" t="s">
        <v>55</v>
      </c>
      <c r="K365" s="179">
        <f>'Structure SAN'!I138</f>
        <v>0</v>
      </c>
    </row>
    <row r="366" spans="1:11" s="61" customFormat="1" ht="15" customHeight="1" x14ac:dyDescent="0.25">
      <c r="A366" s="179" t="str">
        <f>'Structure SAN'!A139</f>
        <v>F.2.9.3</v>
      </c>
      <c r="B366" s="179" t="str">
        <f>'Structure SAN'!B139</f>
        <v>Local avec lits sof / personnel 6 pers.
(sanitaires incl. - DO, WC, LAV)</v>
      </c>
      <c r="C366" s="179" t="str">
        <f>'Structure SAN'!C139</f>
        <v>SUP 6</v>
      </c>
      <c r="D366" s="179" t="str">
        <f>'Structure SAN'!D139</f>
        <v>Local</v>
      </c>
      <c r="E366" s="193">
        <f>'Structure SAN'!E139</f>
        <v>0</v>
      </c>
      <c r="F366" s="546" t="str">
        <f>'Structure SAN'!F139</f>
        <v>-</v>
      </c>
      <c r="G366" s="546">
        <f>'Structure SAN'!G139</f>
        <v>55</v>
      </c>
      <c r="H366" s="523">
        <f>'Structure SAN'!H139</f>
        <v>0</v>
      </c>
      <c r="I366" s="179" t="s">
        <v>54</v>
      </c>
      <c r="J366" s="179" t="s">
        <v>55</v>
      </c>
      <c r="K366" s="179">
        <f>'Structure SAN'!I139</f>
        <v>0</v>
      </c>
    </row>
    <row r="367" spans="1:11" s="61" customFormat="1" ht="15" customHeight="1" x14ac:dyDescent="0.25">
      <c r="A367" s="179" t="str">
        <f>'Structure SAN'!A140</f>
        <v>F.2.9.4</v>
      </c>
      <c r="B367" s="179" t="str">
        <f>'Structure SAN'!B140</f>
        <v>Local avec lit isolation
(sanitaires incl. - DO, WC, LAV)</v>
      </c>
      <c r="C367" s="179" t="str">
        <f>'Structure SAN'!C140</f>
        <v>SUP 6</v>
      </c>
      <c r="D367" s="179" t="str">
        <f>'Structure SAN'!D140</f>
        <v>Local</v>
      </c>
      <c r="E367" s="193">
        <f>'Structure SAN'!E140</f>
        <v>0</v>
      </c>
      <c r="F367" s="546" t="str">
        <f>'Structure SAN'!F140</f>
        <v>-</v>
      </c>
      <c r="G367" s="546">
        <f>'Structure SAN'!G140</f>
        <v>26</v>
      </c>
      <c r="H367" s="523">
        <f>'Structure SAN'!H140</f>
        <v>0</v>
      </c>
      <c r="I367" s="179" t="s">
        <v>54</v>
      </c>
      <c r="J367" s="179" t="s">
        <v>55</v>
      </c>
      <c r="K367" s="179">
        <f>'Structure SAN'!I140</f>
        <v>0</v>
      </c>
    </row>
    <row r="368" spans="1:11" s="61" customFormat="1" ht="15" customHeight="1" x14ac:dyDescent="0.25">
      <c r="A368" s="179" t="str">
        <f>'Structure SAN'!A145</f>
        <v>F.3.1.1</v>
      </c>
      <c r="B368" s="179" t="str">
        <f>'Structure SAN'!B145</f>
        <v>Salle d’attente patients</v>
      </c>
      <c r="C368" s="179" t="str">
        <f>'Structure SAN'!C145</f>
        <v>SUP 6</v>
      </c>
      <c r="D368" s="179" t="str">
        <f>'Structure SAN'!D145</f>
        <v>Local</v>
      </c>
      <c r="E368" s="193">
        <f>'Structure SAN'!E145</f>
        <v>0</v>
      </c>
      <c r="F368" s="546" t="str">
        <f>'Structure SAN'!F145</f>
        <v>-</v>
      </c>
      <c r="G368" s="546">
        <f>'Structure SAN'!G145</f>
        <v>15</v>
      </c>
      <c r="H368" s="523">
        <f>'Structure SAN'!H145</f>
        <v>0</v>
      </c>
      <c r="I368" s="179" t="s">
        <v>54</v>
      </c>
      <c r="J368" s="179" t="s">
        <v>55</v>
      </c>
      <c r="K368" s="179">
        <f>'Structure SAN'!I145</f>
        <v>0</v>
      </c>
    </row>
    <row r="369" spans="1:11" s="61" customFormat="1" ht="15" customHeight="1" x14ac:dyDescent="0.25">
      <c r="A369" s="179" t="str">
        <f>'Structure SAN'!A148</f>
        <v>F.3.2.1</v>
      </c>
      <c r="B369" s="179" t="str">
        <f>'Structure SAN'!B148</f>
        <v xml:space="preserve">Local polyvalent médecins, personnel infirmier et pers san exploit  </v>
      </c>
      <c r="C369" s="179" t="str">
        <f>'Structure SAN'!C148</f>
        <v>SUP 6</v>
      </c>
      <c r="D369" s="179" t="str">
        <f>'Structure SAN'!D148</f>
        <v>Local</v>
      </c>
      <c r="E369" s="193">
        <f>'Structure SAN'!E148</f>
        <v>0</v>
      </c>
      <c r="F369" s="546" t="str">
        <f>'Structure SAN'!F148</f>
        <v>-</v>
      </c>
      <c r="G369" s="546">
        <f>'Structure SAN'!G148</f>
        <v>15</v>
      </c>
      <c r="H369" s="523">
        <f>'Structure SAN'!H148</f>
        <v>0</v>
      </c>
      <c r="I369" s="179" t="s">
        <v>54</v>
      </c>
      <c r="J369" s="179" t="s">
        <v>55</v>
      </c>
      <c r="K369" s="179">
        <f>'Structure SAN'!I148</f>
        <v>0</v>
      </c>
    </row>
    <row r="370" spans="1:11" s="61" customFormat="1" ht="15" customHeight="1" x14ac:dyDescent="0.25">
      <c r="A370" s="179" t="str">
        <f>'Structure SAN'!A149</f>
        <v>F.3.2.2</v>
      </c>
      <c r="B370" s="179" t="str">
        <f>'Structure SAN'!B149</f>
        <v>Cuisine du personnel</v>
      </c>
      <c r="C370" s="179" t="str">
        <f>'Structure SAN'!C149</f>
        <v>SUP 6</v>
      </c>
      <c r="D370" s="179" t="str">
        <f>'Structure SAN'!D149</f>
        <v>Local</v>
      </c>
      <c r="E370" s="193">
        <f>'Structure SAN'!E149</f>
        <v>0</v>
      </c>
      <c r="F370" s="546" t="str">
        <f>'Structure SAN'!F149</f>
        <v>-</v>
      </c>
      <c r="G370" s="546">
        <f>'Structure SAN'!G149</f>
        <v>8</v>
      </c>
      <c r="H370" s="523">
        <f>'Structure SAN'!H149</f>
        <v>0</v>
      </c>
      <c r="I370" s="179" t="s">
        <v>54</v>
      </c>
      <c r="J370" s="179" t="s">
        <v>55</v>
      </c>
      <c r="K370" s="179">
        <f>'Structure SAN'!I149</f>
        <v>0</v>
      </c>
    </row>
    <row r="371" spans="1:11" s="61" customFormat="1" ht="15" customHeight="1" x14ac:dyDescent="0.25">
      <c r="A371" s="179" t="str">
        <f>'Structure SAN'!A152</f>
        <v>F.3.3.1</v>
      </c>
      <c r="B371" s="179" t="str">
        <f>'Structure SAN'!B152</f>
        <v>Bureau pers infirm</v>
      </c>
      <c r="C371" s="179" t="str">
        <f>'Structure SAN'!C152</f>
        <v>SUP 6</v>
      </c>
      <c r="D371" s="179" t="str">
        <f>'Structure SAN'!D152</f>
        <v>PTB</v>
      </c>
      <c r="E371" s="193">
        <f>'Structure SAN'!E152</f>
        <v>0</v>
      </c>
      <c r="F371" s="546">
        <f>'Structure SAN'!F152</f>
        <v>9</v>
      </c>
      <c r="G371" s="546" t="str">
        <f>'Structure SAN'!G152</f>
        <v>-</v>
      </c>
      <c r="H371" s="523">
        <f>'Structure SAN'!H152</f>
        <v>0</v>
      </c>
      <c r="I371" s="179" t="s">
        <v>54</v>
      </c>
      <c r="J371" s="179" t="s">
        <v>55</v>
      </c>
      <c r="K371" s="179">
        <f>'Structure SAN'!I152</f>
        <v>0</v>
      </c>
    </row>
    <row r="372" spans="1:11" s="61" customFormat="1" ht="15" customHeight="1" x14ac:dyDescent="0.25">
      <c r="A372" s="179" t="str">
        <f>'Structure SAN'!A153</f>
        <v>F.3.3.2</v>
      </c>
      <c r="B372" s="179" t="str">
        <f>'Structure SAN'!B153</f>
        <v>Loge (AP / AT)</v>
      </c>
      <c r="C372" s="179" t="str">
        <f>'Structure SAN'!C153</f>
        <v>SUP 6</v>
      </c>
      <c r="D372" s="179" t="str">
        <f>'Structure SAN'!D153</f>
        <v>Local</v>
      </c>
      <c r="E372" s="193">
        <f>'Structure SAN'!E153</f>
        <v>0</v>
      </c>
      <c r="F372" s="546" t="str">
        <f>'Structure SAN'!F153</f>
        <v>-</v>
      </c>
      <c r="G372" s="546">
        <f>'Structure SAN'!G153</f>
        <v>15</v>
      </c>
      <c r="H372" s="523">
        <f>'Structure SAN'!H153</f>
        <v>0</v>
      </c>
      <c r="I372" s="179" t="s">
        <v>54</v>
      </c>
      <c r="J372" s="179" t="s">
        <v>55</v>
      </c>
      <c r="K372" s="179">
        <f>'Structure SAN'!I153</f>
        <v>0</v>
      </c>
    </row>
    <row r="373" spans="1:11" s="61" customFormat="1" ht="15" customHeight="1" x14ac:dyDescent="0.25">
      <c r="A373" s="179" t="str">
        <f>'Structure SAN'!A154</f>
        <v>F.3.3.3</v>
      </c>
      <c r="B373" s="179" t="str">
        <f>'Structure SAN'!B154</f>
        <v>Sas entrées</v>
      </c>
      <c r="C373" s="179" t="str">
        <f>'Structure SAN'!C154</f>
        <v>SD 9</v>
      </c>
      <c r="D373" s="179" t="str">
        <f>'Structure SAN'!D154</f>
        <v>Local</v>
      </c>
      <c r="E373" s="193">
        <f>'Structure SAN'!E154</f>
        <v>0</v>
      </c>
      <c r="F373" s="546" t="str">
        <f>'Structure SAN'!F154</f>
        <v>-</v>
      </c>
      <c r="G373" s="546">
        <f>'Structure SAN'!G154</f>
        <v>12</v>
      </c>
      <c r="H373" s="523">
        <f>'Structure SAN'!H154</f>
        <v>0</v>
      </c>
      <c r="I373" s="179" t="s">
        <v>54</v>
      </c>
      <c r="J373" s="179" t="s">
        <v>55</v>
      </c>
      <c r="K373" s="179">
        <f>'Structure SAN'!I154</f>
        <v>0</v>
      </c>
    </row>
    <row r="374" spans="1:11" s="61" customFormat="1" ht="15" customHeight="1" x14ac:dyDescent="0.25">
      <c r="A374" s="179" t="str">
        <f>'Structure SAN'!A155</f>
        <v>F.3.3.4</v>
      </c>
      <c r="B374" s="179" t="str">
        <f>'Structure SAN'!B155</f>
        <v>WC, douche et vestiaires du personnel, femmes et hommes</v>
      </c>
      <c r="C374" s="179" t="str">
        <f>'Structure SAN'!C155</f>
        <v>SUS 7</v>
      </c>
      <c r="D374" s="179" t="str">
        <f>'Structure SAN'!D155</f>
        <v>Local</v>
      </c>
      <c r="E374" s="193">
        <f>'Structure SAN'!E155</f>
        <v>0</v>
      </c>
      <c r="F374" s="546">
        <f>'Structure SAN'!F155</f>
        <v>2.5</v>
      </c>
      <c r="G374" s="546" t="str">
        <f>'Structure SAN'!G155</f>
        <v>-</v>
      </c>
      <c r="H374" s="523">
        <f>'Structure SAN'!H155</f>
        <v>0</v>
      </c>
      <c r="I374" s="179" t="s">
        <v>54</v>
      </c>
      <c r="J374" s="179" t="s">
        <v>55</v>
      </c>
      <c r="K374" s="179">
        <f>'Structure SAN'!I155</f>
        <v>0</v>
      </c>
    </row>
    <row r="375" spans="1:11" s="61" customFormat="1" ht="15" customHeight="1" x14ac:dyDescent="0.25">
      <c r="A375" s="179" t="str">
        <f>'Structure SAN'!A156</f>
        <v>F.3.3.5</v>
      </c>
      <c r="B375" s="179" t="str">
        <f>'Structure SAN'!B156</f>
        <v>WC (patients ambulatoires) femmes et hommes</v>
      </c>
      <c r="C375" s="179" t="str">
        <f>'Structure SAN'!C156</f>
        <v>SUS 7</v>
      </c>
      <c r="D375" s="179" t="str">
        <f>'Structure SAN'!D156</f>
        <v>Local</v>
      </c>
      <c r="E375" s="193">
        <f>'Structure SAN'!E156</f>
        <v>0</v>
      </c>
      <c r="F375" s="546">
        <f>'Structure SAN'!F156</f>
        <v>5</v>
      </c>
      <c r="G375" s="546" t="str">
        <f>'Structure SAN'!G156</f>
        <v>-</v>
      </c>
      <c r="H375" s="523">
        <f>'Structure SAN'!H156</f>
        <v>0</v>
      </c>
      <c r="I375" s="179" t="s">
        <v>54</v>
      </c>
      <c r="J375" s="179" t="s">
        <v>55</v>
      </c>
      <c r="K375" s="179">
        <f>'Structure SAN'!I156</f>
        <v>0</v>
      </c>
    </row>
    <row r="376" spans="1:11" s="61" customFormat="1" ht="15" customHeight="1" x14ac:dyDescent="0.25">
      <c r="A376" s="179" t="str">
        <f>'Structure SAN'!A159</f>
        <v>F.3.4.1</v>
      </c>
      <c r="B376" s="179" t="str">
        <f>'Structure SAN'!B159</f>
        <v>Local de stockage mat san</v>
      </c>
      <c r="C376" s="179" t="str">
        <f>'Structure SAN'!C159</f>
        <v>SUP 6</v>
      </c>
      <c r="D376" s="179" t="str">
        <f>'Structure SAN'!D159</f>
        <v>Local</v>
      </c>
      <c r="E376" s="193">
        <f>'Structure SAN'!E159</f>
        <v>0</v>
      </c>
      <c r="F376" s="546" t="str">
        <f>'Structure SAN'!F159</f>
        <v>-</v>
      </c>
      <c r="G376" s="546">
        <f>'Structure SAN'!G159</f>
        <v>24</v>
      </c>
      <c r="H376" s="523">
        <f>'Structure SAN'!H159</f>
        <v>0</v>
      </c>
      <c r="I376" s="179" t="s">
        <v>54</v>
      </c>
      <c r="J376" s="179" t="s">
        <v>55</v>
      </c>
      <c r="K376" s="179">
        <f>'Structure SAN'!I159</f>
        <v>0</v>
      </c>
    </row>
    <row r="377" spans="1:11" s="61" customFormat="1" ht="15" customHeight="1" x14ac:dyDescent="0.25">
      <c r="A377" s="179" t="str">
        <f>'Structure SAN'!A160</f>
        <v>F.3.4.2</v>
      </c>
      <c r="B377" s="179" t="str">
        <f>'Structure SAN'!B160</f>
        <v>Local pharma</v>
      </c>
      <c r="C377" s="179" t="str">
        <f>'Structure SAN'!C160</f>
        <v>SUP 6</v>
      </c>
      <c r="D377" s="179" t="str">
        <f>'Structure SAN'!D160</f>
        <v>Local</v>
      </c>
      <c r="E377" s="193">
        <f>'Structure SAN'!E160</f>
        <v>0</v>
      </c>
      <c r="F377" s="546" t="str">
        <f>'Structure SAN'!F160</f>
        <v>-</v>
      </c>
      <c r="G377" s="546">
        <f>'Structure SAN'!G160</f>
        <v>10</v>
      </c>
      <c r="H377" s="523">
        <f>'Structure SAN'!H160</f>
        <v>0</v>
      </c>
      <c r="I377" s="179" t="s">
        <v>54</v>
      </c>
      <c r="J377" s="179" t="s">
        <v>55</v>
      </c>
      <c r="K377" s="179">
        <f>'Structure SAN'!I160</f>
        <v>0</v>
      </c>
    </row>
    <row r="378" spans="1:11" s="61" customFormat="1" ht="15" customHeight="1" x14ac:dyDescent="0.25">
      <c r="A378" s="179" t="str">
        <f>'Structure SAN'!A161</f>
        <v>F.3.4.3</v>
      </c>
      <c r="B378" s="179" t="str">
        <f>'Structure SAN'!B161</f>
        <v>Local d’entretien central</v>
      </c>
      <c r="C378" s="179" t="str">
        <f>'Structure SAN'!C161</f>
        <v>SUS 7</v>
      </c>
      <c r="D378" s="179" t="str">
        <f>'Structure SAN'!D161</f>
        <v>Local</v>
      </c>
      <c r="E378" s="193">
        <f>'Structure SAN'!E161</f>
        <v>0</v>
      </c>
      <c r="F378" s="546" t="str">
        <f>'Structure SAN'!F161</f>
        <v>-</v>
      </c>
      <c r="G378" s="546">
        <f>'Structure SAN'!G161</f>
        <v>12</v>
      </c>
      <c r="H378" s="523">
        <f>'Structure SAN'!H161</f>
        <v>0</v>
      </c>
      <c r="I378" s="179" t="s">
        <v>54</v>
      </c>
      <c r="J378" s="179" t="s">
        <v>55</v>
      </c>
      <c r="K378" s="179">
        <f>'Structure SAN'!I161</f>
        <v>0</v>
      </c>
    </row>
    <row r="379" spans="1:11" s="61" customFormat="1" ht="15" customHeight="1" x14ac:dyDescent="0.25">
      <c r="A379" s="179" t="str">
        <f>'Structure SAN'!A162</f>
        <v>F.3.4.4</v>
      </c>
      <c r="B379" s="179" t="str">
        <f>'Structure SAN'!B162</f>
        <v>Places de stationnement pour véhicules de service (nº M+)</v>
      </c>
      <c r="C379" s="179" t="str">
        <f>'Structure SAN'!C162</f>
        <v>SAA 10</v>
      </c>
      <c r="D379" s="179" t="str">
        <f>'Structure SAN'!D162</f>
        <v>Surface extérieure du site</v>
      </c>
      <c r="E379" s="193">
        <f>'Structure SAN'!E162</f>
        <v>0</v>
      </c>
      <c r="F379" s="546" t="str">
        <f>'Structure SAN'!F162</f>
        <v>-</v>
      </c>
      <c r="G379" s="546">
        <f>'Structure SAN'!G162</f>
        <v>15</v>
      </c>
      <c r="H379" s="523">
        <f>'Structure SAN'!H162</f>
        <v>0</v>
      </c>
      <c r="I379" s="179" t="s">
        <v>54</v>
      </c>
      <c r="J379" s="179" t="s">
        <v>55</v>
      </c>
      <c r="K379" s="179">
        <f>'Structure SAN'!I162</f>
        <v>0</v>
      </c>
    </row>
    <row r="380" spans="1:11" s="61" customFormat="1" ht="15" customHeight="1" x14ac:dyDescent="0.25">
      <c r="A380" s="179" t="str">
        <f>'Structure SAN'!A165</f>
        <v>F.3.5.1</v>
      </c>
      <c r="B380" s="179" t="str">
        <f>'Structure SAN'!B165</f>
        <v>Local d’examen</v>
      </c>
      <c r="C380" s="179" t="str">
        <f>'Structure SAN'!C165</f>
        <v>SUP 6</v>
      </c>
      <c r="D380" s="179" t="str">
        <f>'Structure SAN'!D165</f>
        <v>Local</v>
      </c>
      <c r="E380" s="193">
        <f>'Structure SAN'!E165</f>
        <v>0</v>
      </c>
      <c r="F380" s="546" t="str">
        <f>'Structure SAN'!F165</f>
        <v>-</v>
      </c>
      <c r="G380" s="546">
        <f>'Structure SAN'!G165</f>
        <v>24</v>
      </c>
      <c r="H380" s="523">
        <f>'Structure SAN'!H165</f>
        <v>0</v>
      </c>
      <c r="I380" s="179" t="s">
        <v>54</v>
      </c>
      <c r="J380" s="179" t="s">
        <v>55</v>
      </c>
      <c r="K380" s="179">
        <f>'Structure SAN'!I165</f>
        <v>0</v>
      </c>
    </row>
    <row r="381" spans="1:11" s="61" customFormat="1" ht="15" customHeight="1" x14ac:dyDescent="0.25">
      <c r="A381" s="179" t="str">
        <f>'Structure SAN'!A166</f>
        <v>F.3.5.2</v>
      </c>
      <c r="B381" s="179" t="str">
        <f>'Structure SAN'!B166</f>
        <v>Local de soins</v>
      </c>
      <c r="C381" s="179" t="str">
        <f>'Structure SAN'!C166</f>
        <v>SUP 6</v>
      </c>
      <c r="D381" s="179" t="str">
        <f>'Structure SAN'!D166</f>
        <v>Local</v>
      </c>
      <c r="E381" s="193">
        <f>'Structure SAN'!E166</f>
        <v>0</v>
      </c>
      <c r="F381" s="546" t="str">
        <f>'Structure SAN'!F166</f>
        <v>-</v>
      </c>
      <c r="G381" s="546">
        <f>'Structure SAN'!G166</f>
        <v>20</v>
      </c>
      <c r="H381" s="523">
        <f>'Structure SAN'!H166</f>
        <v>0</v>
      </c>
      <c r="I381" s="179" t="s">
        <v>54</v>
      </c>
      <c r="J381" s="179" t="s">
        <v>55</v>
      </c>
      <c r="K381" s="179">
        <f>'Structure SAN'!I166</f>
        <v>0</v>
      </c>
    </row>
    <row r="382" spans="1:11" s="61" customFormat="1" ht="15" customHeight="1" x14ac:dyDescent="0.25">
      <c r="A382" s="179" t="str">
        <f>'Structure SAN'!A167</f>
        <v>F.3.5.3</v>
      </c>
      <c r="B382" s="179" t="str">
        <f>'Structure SAN'!B167</f>
        <v>Monte-charge (si pas au RdC)</v>
      </c>
      <c r="C382" s="179" t="str">
        <f>'Structure SAN'!C167</f>
        <v>SD 9</v>
      </c>
      <c r="D382" s="179" t="str">
        <f>'Structure SAN'!D167</f>
        <v>Unité</v>
      </c>
      <c r="E382" s="193">
        <f>'Structure SAN'!E167</f>
        <v>0</v>
      </c>
      <c r="F382" s="546" t="str">
        <f>'Structure SAN'!F167</f>
        <v>-</v>
      </c>
      <c r="G382" s="546">
        <f>'Structure SAN'!G167</f>
        <v>10</v>
      </c>
      <c r="H382" s="523">
        <f>'Structure SAN'!H167</f>
        <v>0</v>
      </c>
      <c r="I382" s="179" t="s">
        <v>54</v>
      </c>
      <c r="J382" s="179" t="s">
        <v>55</v>
      </c>
      <c r="K382" s="179">
        <f>'Structure SAN'!I167</f>
        <v>0</v>
      </c>
    </row>
    <row r="383" spans="1:11" s="61" customFormat="1" ht="15" customHeight="1" x14ac:dyDescent="0.25">
      <c r="A383" s="179" t="str">
        <f>'Structure SAN'!A172</f>
        <v>F.4.1.1</v>
      </c>
      <c r="B383" s="179" t="str">
        <f>'Structure SAN'!B172</f>
        <v>Salle d’attente patients</v>
      </c>
      <c r="C383" s="179" t="str">
        <f>'Structure SAN'!C172</f>
        <v>SUP 6</v>
      </c>
      <c r="D383" s="179" t="str">
        <f>'Structure SAN'!D172</f>
        <v>Local</v>
      </c>
      <c r="E383" s="193">
        <f>'Structure SAN'!E172</f>
        <v>0</v>
      </c>
      <c r="F383" s="546" t="str">
        <f>'Structure SAN'!F172</f>
        <v>-</v>
      </c>
      <c r="G383" s="546">
        <f>'Structure SAN'!G172</f>
        <v>15</v>
      </c>
      <c r="H383" s="523">
        <f>'Structure SAN'!H172</f>
        <v>0</v>
      </c>
      <c r="I383" s="179" t="s">
        <v>54</v>
      </c>
      <c r="J383" s="179" t="s">
        <v>55</v>
      </c>
      <c r="K383" s="179">
        <f>'Structure SAN'!I172</f>
        <v>0</v>
      </c>
    </row>
    <row r="384" spans="1:11" s="61" customFormat="1" ht="15" customHeight="1" x14ac:dyDescent="0.25">
      <c r="A384" s="179" t="str">
        <f>'Structure SAN'!A175</f>
        <v>F.4.2.1</v>
      </c>
      <c r="B384" s="179" t="str">
        <f>'Structure SAN'!B175</f>
        <v xml:space="preserve">Local polyvalent médecins, personnel infirmier et pers san exploit </v>
      </c>
      <c r="C384" s="179" t="str">
        <f>'Structure SAN'!C175</f>
        <v>SUP 6</v>
      </c>
      <c r="D384" s="179" t="str">
        <f>'Structure SAN'!D175</f>
        <v>Local</v>
      </c>
      <c r="E384" s="193">
        <f>'Structure SAN'!E175</f>
        <v>0</v>
      </c>
      <c r="F384" s="546" t="str">
        <f>'Structure SAN'!F175</f>
        <v>-</v>
      </c>
      <c r="G384" s="546">
        <f>'Structure SAN'!G175</f>
        <v>15</v>
      </c>
      <c r="H384" s="523">
        <f>'Structure SAN'!H175</f>
        <v>0</v>
      </c>
      <c r="I384" s="179" t="s">
        <v>54</v>
      </c>
      <c r="J384" s="179" t="s">
        <v>55</v>
      </c>
      <c r="K384" s="179">
        <f>'Structure SAN'!I175</f>
        <v>0</v>
      </c>
    </row>
    <row r="385" spans="1:11" s="61" customFormat="1" ht="15" customHeight="1" x14ac:dyDescent="0.25">
      <c r="A385" s="179" t="str">
        <f>'Structure SAN'!A176</f>
        <v>F.4.2.2</v>
      </c>
      <c r="B385" s="179" t="str">
        <f>'Structure SAN'!B176</f>
        <v>Cuisine du personnel</v>
      </c>
      <c r="C385" s="179" t="str">
        <f>'Structure SAN'!C176</f>
        <v>SUP 6</v>
      </c>
      <c r="D385" s="179" t="str">
        <f>'Structure SAN'!D176</f>
        <v>Local</v>
      </c>
      <c r="E385" s="193">
        <f>'Structure SAN'!E176</f>
        <v>0</v>
      </c>
      <c r="F385" s="546" t="str">
        <f>'Structure SAN'!F176</f>
        <v>-</v>
      </c>
      <c r="G385" s="546">
        <f>'Structure SAN'!G176</f>
        <v>5</v>
      </c>
      <c r="H385" s="523">
        <f>'Structure SAN'!H176</f>
        <v>0</v>
      </c>
      <c r="I385" s="179" t="s">
        <v>54</v>
      </c>
      <c r="J385" s="179" t="s">
        <v>55</v>
      </c>
      <c r="K385" s="179">
        <f>'Structure SAN'!I176</f>
        <v>0</v>
      </c>
    </row>
    <row r="386" spans="1:11" s="61" customFormat="1" ht="15" customHeight="1" x14ac:dyDescent="0.25">
      <c r="A386" s="179" t="str">
        <f>'Structure SAN'!A179</f>
        <v>F.4.3.1</v>
      </c>
      <c r="B386" s="179" t="str">
        <f>'Structure SAN'!B179</f>
        <v>Bureau pers infirm</v>
      </c>
      <c r="C386" s="179" t="str">
        <f>'Structure SAN'!C179</f>
        <v>SUP 6</v>
      </c>
      <c r="D386" s="179" t="str">
        <f>'Structure SAN'!D179</f>
        <v>PTB</v>
      </c>
      <c r="E386" s="193">
        <f>'Structure SAN'!E179</f>
        <v>0</v>
      </c>
      <c r="F386" s="546">
        <f>'Structure SAN'!F179</f>
        <v>9</v>
      </c>
      <c r="G386" s="546" t="str">
        <f>'Structure SAN'!G179</f>
        <v>-</v>
      </c>
      <c r="H386" s="523">
        <f>'Structure SAN'!H179</f>
        <v>0</v>
      </c>
      <c r="I386" s="179" t="s">
        <v>54</v>
      </c>
      <c r="J386" s="179" t="s">
        <v>55</v>
      </c>
      <c r="K386" s="179">
        <f>'Structure SAN'!I179</f>
        <v>0</v>
      </c>
    </row>
    <row r="387" spans="1:11" s="61" customFormat="1" ht="15" customHeight="1" x14ac:dyDescent="0.25">
      <c r="A387" s="179" t="str">
        <f>'Structure SAN'!A180</f>
        <v>F.4.3.2</v>
      </c>
      <c r="B387" s="179" t="str">
        <f>'Structure SAN'!B180</f>
        <v>Loge (AP / AT)</v>
      </c>
      <c r="C387" s="179" t="str">
        <f>'Structure SAN'!C180</f>
        <v>SUP 6</v>
      </c>
      <c r="D387" s="179" t="str">
        <f>'Structure SAN'!D180</f>
        <v>Local</v>
      </c>
      <c r="E387" s="193">
        <f>'Structure SAN'!E180</f>
        <v>0</v>
      </c>
      <c r="F387" s="546" t="str">
        <f>'Structure SAN'!F180</f>
        <v>-</v>
      </c>
      <c r="G387" s="546">
        <f>'Structure SAN'!G180</f>
        <v>15</v>
      </c>
      <c r="H387" s="523">
        <f>'Structure SAN'!H180</f>
        <v>0</v>
      </c>
      <c r="I387" s="179" t="s">
        <v>54</v>
      </c>
      <c r="J387" s="179" t="s">
        <v>55</v>
      </c>
      <c r="K387" s="179">
        <f>'Structure SAN'!I180</f>
        <v>0</v>
      </c>
    </row>
    <row r="388" spans="1:11" s="61" customFormat="1" ht="15" customHeight="1" x14ac:dyDescent="0.25">
      <c r="A388" s="179" t="str">
        <f>'Structure SAN'!A181</f>
        <v>F.4.3.3</v>
      </c>
      <c r="B388" s="179" t="str">
        <f>'Structure SAN'!B181</f>
        <v>Sas entrées</v>
      </c>
      <c r="C388" s="179" t="str">
        <f>'Structure SAN'!C181</f>
        <v>SD 9</v>
      </c>
      <c r="D388" s="179" t="str">
        <f>'Structure SAN'!D181</f>
        <v>Local</v>
      </c>
      <c r="E388" s="193">
        <f>'Structure SAN'!E181</f>
        <v>0</v>
      </c>
      <c r="F388" s="546" t="str">
        <f>'Structure SAN'!F181</f>
        <v>-</v>
      </c>
      <c r="G388" s="546">
        <f>'Structure SAN'!G181</f>
        <v>12</v>
      </c>
      <c r="H388" s="523">
        <f>'Structure SAN'!H181</f>
        <v>0</v>
      </c>
      <c r="I388" s="179" t="s">
        <v>54</v>
      </c>
      <c r="J388" s="179" t="s">
        <v>55</v>
      </c>
      <c r="K388" s="179">
        <f>'Structure SAN'!I181</f>
        <v>0</v>
      </c>
    </row>
    <row r="389" spans="1:11" s="61" customFormat="1" ht="15" customHeight="1" x14ac:dyDescent="0.25">
      <c r="A389" s="179" t="str">
        <f>'Structure SAN'!A182</f>
        <v>F.4.3.4</v>
      </c>
      <c r="B389" s="179" t="str">
        <f>'Structure SAN'!B182</f>
        <v>WC, douche et vestiaires du personnel, femmes et hommes</v>
      </c>
      <c r="C389" s="179" t="str">
        <f>'Structure SAN'!C182</f>
        <v>SUS 7</v>
      </c>
      <c r="D389" s="179" t="str">
        <f>'Structure SAN'!D182</f>
        <v>Local</v>
      </c>
      <c r="E389" s="193">
        <f>'Structure SAN'!E182</f>
        <v>0</v>
      </c>
      <c r="F389" s="546">
        <f>'Structure SAN'!F182</f>
        <v>2.5</v>
      </c>
      <c r="G389" s="546" t="str">
        <f>'Structure SAN'!G182</f>
        <v>-</v>
      </c>
      <c r="H389" s="523">
        <f>'Structure SAN'!H182</f>
        <v>0</v>
      </c>
      <c r="I389" s="179" t="s">
        <v>54</v>
      </c>
      <c r="J389" s="179" t="s">
        <v>55</v>
      </c>
      <c r="K389" s="179">
        <f>'Structure SAN'!I182</f>
        <v>0</v>
      </c>
    </row>
    <row r="390" spans="1:11" s="61" customFormat="1" ht="15" customHeight="1" x14ac:dyDescent="0.25">
      <c r="A390" s="179" t="str">
        <f>'Structure SAN'!A183</f>
        <v>F.4.3.5</v>
      </c>
      <c r="B390" s="179" t="str">
        <f>'Structure SAN'!B183</f>
        <v>WC (patients ambulatoires) femmes et hommes</v>
      </c>
      <c r="C390" s="179" t="str">
        <f>'Structure SAN'!C183</f>
        <v>SUS 7</v>
      </c>
      <c r="D390" s="179" t="str">
        <f>'Structure SAN'!D183</f>
        <v>Local</v>
      </c>
      <c r="E390" s="193">
        <f>'Structure SAN'!E183</f>
        <v>0</v>
      </c>
      <c r="F390" s="546">
        <f>'Structure SAN'!F183</f>
        <v>5</v>
      </c>
      <c r="G390" s="546" t="str">
        <f>'Structure SAN'!G183</f>
        <v>-</v>
      </c>
      <c r="H390" s="523">
        <f>'Structure SAN'!H183</f>
        <v>0</v>
      </c>
      <c r="I390" s="179" t="s">
        <v>54</v>
      </c>
      <c r="J390" s="179" t="s">
        <v>55</v>
      </c>
      <c r="K390" s="179">
        <f>'Structure SAN'!I183</f>
        <v>0</v>
      </c>
    </row>
    <row r="391" spans="1:11" s="61" customFormat="1" ht="15" customHeight="1" x14ac:dyDescent="0.25">
      <c r="A391" s="179" t="str">
        <f>'Structure SAN'!A186</f>
        <v>F.4.4.1</v>
      </c>
      <c r="B391" s="179" t="str">
        <f>'Structure SAN'!B186</f>
        <v>Local de stockage mat san</v>
      </c>
      <c r="C391" s="179" t="str">
        <f>'Structure SAN'!C186</f>
        <v>SUP 6</v>
      </c>
      <c r="D391" s="179" t="str">
        <f>'Structure SAN'!D186</f>
        <v>Local</v>
      </c>
      <c r="E391" s="193">
        <f>'Structure SAN'!E186</f>
        <v>0</v>
      </c>
      <c r="F391" s="546" t="str">
        <f>'Structure SAN'!F186</f>
        <v>-</v>
      </c>
      <c r="G391" s="546">
        <f>'Structure SAN'!G186</f>
        <v>24</v>
      </c>
      <c r="H391" s="523">
        <f>'Structure SAN'!H186</f>
        <v>0</v>
      </c>
      <c r="I391" s="179" t="s">
        <v>54</v>
      </c>
      <c r="J391" s="179" t="s">
        <v>55</v>
      </c>
      <c r="K391" s="179">
        <f>'Structure SAN'!I186</f>
        <v>0</v>
      </c>
    </row>
    <row r="392" spans="1:11" s="61" customFormat="1" ht="15" customHeight="1" x14ac:dyDescent="0.25">
      <c r="A392" s="179" t="str">
        <f>'Structure SAN'!A187</f>
        <v>F.4.4.2</v>
      </c>
      <c r="B392" s="179" t="str">
        <f>'Structure SAN'!B187</f>
        <v>Local pharma</v>
      </c>
      <c r="C392" s="179" t="str">
        <f>'Structure SAN'!C187</f>
        <v>SUP 6</v>
      </c>
      <c r="D392" s="179" t="str">
        <f>'Structure SAN'!D187</f>
        <v>Local</v>
      </c>
      <c r="E392" s="193">
        <f>'Structure SAN'!E187</f>
        <v>0</v>
      </c>
      <c r="F392" s="546" t="str">
        <f>'Structure SAN'!F187</f>
        <v>-</v>
      </c>
      <c r="G392" s="546">
        <f>'Structure SAN'!G187</f>
        <v>10</v>
      </c>
      <c r="H392" s="523">
        <f>'Structure SAN'!H187</f>
        <v>0</v>
      </c>
      <c r="I392" s="179" t="s">
        <v>54</v>
      </c>
      <c r="J392" s="179" t="s">
        <v>55</v>
      </c>
      <c r="K392" s="179">
        <f>'Structure SAN'!I187</f>
        <v>0</v>
      </c>
    </row>
    <row r="393" spans="1:11" s="61" customFormat="1" ht="15" customHeight="1" x14ac:dyDescent="0.25">
      <c r="A393" s="179" t="str">
        <f>'Structure SAN'!A188</f>
        <v>F.4.4.3</v>
      </c>
      <c r="B393" s="179" t="str">
        <f>'Structure SAN'!B188</f>
        <v>Local d’entretien central</v>
      </c>
      <c r="C393" s="179" t="str">
        <f>'Structure SAN'!C188</f>
        <v>SUS 7</v>
      </c>
      <c r="D393" s="179" t="str">
        <f>'Structure SAN'!D188</f>
        <v>Local</v>
      </c>
      <c r="E393" s="193">
        <f>'Structure SAN'!E188</f>
        <v>0</v>
      </c>
      <c r="F393" s="546" t="str">
        <f>'Structure SAN'!F188</f>
        <v>-</v>
      </c>
      <c r="G393" s="546">
        <f>'Structure SAN'!G188</f>
        <v>12</v>
      </c>
      <c r="H393" s="523">
        <f>'Structure SAN'!H188</f>
        <v>0</v>
      </c>
      <c r="I393" s="179" t="s">
        <v>54</v>
      </c>
      <c r="J393" s="179" t="s">
        <v>55</v>
      </c>
      <c r="K393" s="179">
        <f>'Structure SAN'!I188</f>
        <v>0</v>
      </c>
    </row>
    <row r="394" spans="1:11" s="61" customFormat="1" ht="15" customHeight="1" x14ac:dyDescent="0.25">
      <c r="A394" s="179" t="str">
        <f>'Structure SAN'!A189</f>
        <v>F.4.4.4</v>
      </c>
      <c r="B394" s="179" t="str">
        <f>'Structure SAN'!B189</f>
        <v>Places de stationnement pour véhicules de service (nº M+)</v>
      </c>
      <c r="C394" s="179" t="str">
        <f>'Structure SAN'!C189</f>
        <v>SAA 10</v>
      </c>
      <c r="D394" s="179" t="str">
        <f>'Structure SAN'!D189</f>
        <v>Surface extérieure du site</v>
      </c>
      <c r="E394" s="193">
        <f>'Structure SAN'!E189</f>
        <v>0</v>
      </c>
      <c r="F394" s="546" t="str">
        <f>'Structure SAN'!F189</f>
        <v>-</v>
      </c>
      <c r="G394" s="546">
        <f>'Structure SAN'!G189</f>
        <v>15</v>
      </c>
      <c r="H394" s="523">
        <f>'Structure SAN'!H189</f>
        <v>0</v>
      </c>
      <c r="I394" s="179" t="s">
        <v>54</v>
      </c>
      <c r="J394" s="179" t="s">
        <v>55</v>
      </c>
      <c r="K394" s="179">
        <f>'Structure SAN'!I189</f>
        <v>0</v>
      </c>
    </row>
    <row r="395" spans="1:11" s="61" customFormat="1" ht="15" customHeight="1" x14ac:dyDescent="0.25">
      <c r="A395" s="179" t="str">
        <f>'Structure SAN'!A192</f>
        <v>F.4.5.1</v>
      </c>
      <c r="B395" s="179" t="str">
        <f>'Structure SAN'!B192</f>
        <v>Local d’examen</v>
      </c>
      <c r="C395" s="179" t="str">
        <f>'Structure SAN'!C192</f>
        <v>SUP 6</v>
      </c>
      <c r="D395" s="179" t="str">
        <f>'Structure SAN'!D192</f>
        <v>Local</v>
      </c>
      <c r="E395" s="193">
        <f>'Structure SAN'!E192</f>
        <v>0</v>
      </c>
      <c r="F395" s="546" t="str">
        <f>'Structure SAN'!F192</f>
        <v>-</v>
      </c>
      <c r="G395" s="546">
        <f>'Structure SAN'!G192</f>
        <v>24</v>
      </c>
      <c r="H395" s="523">
        <f>'Structure SAN'!H192</f>
        <v>0</v>
      </c>
      <c r="I395" s="179" t="s">
        <v>54</v>
      </c>
      <c r="J395" s="179" t="s">
        <v>55</v>
      </c>
      <c r="K395" s="179">
        <f>'Structure SAN'!I192</f>
        <v>0</v>
      </c>
    </row>
    <row r="396" spans="1:11" s="61" customFormat="1" ht="15" customHeight="1" x14ac:dyDescent="0.25">
      <c r="A396" s="179" t="str">
        <f>'Structure SAN'!A193</f>
        <v>F.4.5.2</v>
      </c>
      <c r="B396" s="179" t="str">
        <f>'Structure SAN'!B193</f>
        <v>Local de soins</v>
      </c>
      <c r="C396" s="179" t="str">
        <f>'Structure SAN'!C193</f>
        <v>SUP 6</v>
      </c>
      <c r="D396" s="179" t="str">
        <f>'Structure SAN'!D193</f>
        <v>Local</v>
      </c>
      <c r="E396" s="193">
        <f>'Structure SAN'!E193</f>
        <v>0</v>
      </c>
      <c r="F396" s="546" t="str">
        <f>'Structure SAN'!F193</f>
        <v>-</v>
      </c>
      <c r="G396" s="546">
        <f>'Structure SAN'!G193</f>
        <v>20</v>
      </c>
      <c r="H396" s="523">
        <f>'Structure SAN'!H193</f>
        <v>0</v>
      </c>
      <c r="I396" s="179" t="s">
        <v>54</v>
      </c>
      <c r="J396" s="179" t="s">
        <v>55</v>
      </c>
      <c r="K396" s="179">
        <f>'Structure SAN'!I193</f>
        <v>0</v>
      </c>
    </row>
    <row r="397" spans="1:11" s="61" customFormat="1" ht="15" customHeight="1" x14ac:dyDescent="0.25">
      <c r="A397" s="179" t="str">
        <f>'Structure SAN'!A194</f>
        <v>F.4.5.3</v>
      </c>
      <c r="B397" s="179" t="str">
        <f>'Structure SAN'!B194</f>
        <v>Monte-charge (si pas au RdC)</v>
      </c>
      <c r="C397" s="179" t="str">
        <f>'Structure SAN'!C194</f>
        <v>SD 9</v>
      </c>
      <c r="D397" s="179" t="str">
        <f>'Structure SAN'!D194</f>
        <v>Unité</v>
      </c>
      <c r="E397" s="193">
        <f>'Structure SAN'!E194</f>
        <v>0</v>
      </c>
      <c r="F397" s="546" t="str">
        <f>'Structure SAN'!F194</f>
        <v>-</v>
      </c>
      <c r="G397" s="546">
        <f>'Structure SAN'!G194</f>
        <v>10</v>
      </c>
      <c r="H397" s="523">
        <f>'Structure SAN'!H194</f>
        <v>0</v>
      </c>
      <c r="I397" s="179" t="s">
        <v>54</v>
      </c>
      <c r="J397" s="179" t="s">
        <v>55</v>
      </c>
      <c r="K397" s="179">
        <f>'Structure SAN'!I194</f>
        <v>0</v>
      </c>
    </row>
    <row r="398" spans="1:11" s="61" customFormat="1" ht="15" customHeight="1" x14ac:dyDescent="0.25">
      <c r="A398" s="179" t="str">
        <f>'Structure SAN'!A197</f>
        <v>10.3.2</v>
      </c>
      <c r="B398" s="179" t="str">
        <f>'Structure SAN'!B197</f>
        <v>Recyclage / Déchets</v>
      </c>
      <c r="C398" s="179" t="str">
        <f>'Structure SAN'!C197</f>
        <v>SAA 10</v>
      </c>
      <c r="D398" s="179" t="str">
        <f>'Structure SAN'!D197</f>
        <v>m²</v>
      </c>
      <c r="E398" s="193">
        <f>'Structure SAN'!E197</f>
        <v>0</v>
      </c>
      <c r="F398" s="546" t="str">
        <f>'Structure SAN'!F197</f>
        <v>-</v>
      </c>
      <c r="G398" s="546">
        <f>'Structure SAN'!G197</f>
        <v>12</v>
      </c>
      <c r="H398" s="523">
        <f>'Structure SAN'!H197</f>
        <v>0</v>
      </c>
      <c r="I398" s="179" t="s">
        <v>54</v>
      </c>
      <c r="J398" s="179" t="s">
        <v>55</v>
      </c>
      <c r="K398" s="179">
        <f>'Structure SAN'!I197</f>
        <v>0</v>
      </c>
    </row>
    <row r="399" spans="1:11" s="61" customFormat="1" ht="15" customHeight="1" x14ac:dyDescent="0.25">
      <c r="A399" s="179" t="str">
        <f>'Structure SAN'!A200</f>
        <v>---</v>
      </c>
      <c r="B399" s="179">
        <f>'Structure SAN'!B200</f>
        <v>0</v>
      </c>
      <c r="C399" s="179" t="str">
        <f>'Structure SAN'!C200</f>
        <v>---</v>
      </c>
      <c r="D399" s="179" t="str">
        <f>'Structure SAN'!D200</f>
        <v>m²</v>
      </c>
      <c r="E399" s="193">
        <f>'Structure SAN'!E200</f>
        <v>0</v>
      </c>
      <c r="F399" s="546" t="str">
        <f>'Structure SAN'!F200</f>
        <v>-</v>
      </c>
      <c r="G399" s="546">
        <f>'Structure SAN'!G200</f>
        <v>0</v>
      </c>
      <c r="H399" s="523">
        <f>'Structure SAN'!H200</f>
        <v>0</v>
      </c>
      <c r="I399" s="179" t="s">
        <v>54</v>
      </c>
      <c r="J399" s="179" t="s">
        <v>55</v>
      </c>
      <c r="K399" s="179">
        <f>'Structure SAN'!I200</f>
        <v>0</v>
      </c>
    </row>
    <row r="400" spans="1:11" s="61" customFormat="1" ht="15" customHeight="1" x14ac:dyDescent="0.25">
      <c r="A400" s="179" t="str">
        <f>'Structure SAN'!A201</f>
        <v>---</v>
      </c>
      <c r="B400" s="179">
        <f>'Structure SAN'!B201</f>
        <v>0</v>
      </c>
      <c r="C400" s="179" t="str">
        <f>'Structure SAN'!C201</f>
        <v>---</v>
      </c>
      <c r="D400" s="179" t="str">
        <f>'Structure SAN'!D201</f>
        <v>m²</v>
      </c>
      <c r="E400" s="193">
        <f>'Structure SAN'!E201</f>
        <v>0</v>
      </c>
      <c r="F400" s="546" t="str">
        <f>'Structure SAN'!F201</f>
        <v>-</v>
      </c>
      <c r="G400" s="546">
        <f>'Structure SAN'!G201</f>
        <v>0</v>
      </c>
      <c r="H400" s="523">
        <f>'Structure SAN'!H201</f>
        <v>0</v>
      </c>
      <c r="I400" s="179" t="s">
        <v>54</v>
      </c>
      <c r="J400" s="179" t="s">
        <v>55</v>
      </c>
      <c r="K400" s="179">
        <f>'Structure SAN'!I201</f>
        <v>0</v>
      </c>
    </row>
    <row r="401" spans="1:11" s="61" customFormat="1" ht="15" customHeight="1" x14ac:dyDescent="0.25">
      <c r="A401" s="179" t="str">
        <f>'Structure SAN'!A202</f>
        <v>---</v>
      </c>
      <c r="B401" s="179">
        <f>'Structure SAN'!B202</f>
        <v>0</v>
      </c>
      <c r="C401" s="179" t="str">
        <f>'Structure SAN'!C202</f>
        <v>---</v>
      </c>
      <c r="D401" s="179" t="str">
        <f>'Structure SAN'!D202</f>
        <v>m²</v>
      </c>
      <c r="E401" s="193">
        <f>'Structure SAN'!E202</f>
        <v>0</v>
      </c>
      <c r="F401" s="546" t="str">
        <f>'Structure SAN'!F202</f>
        <v>-</v>
      </c>
      <c r="G401" s="546">
        <f>'Structure SAN'!G202</f>
        <v>0</v>
      </c>
      <c r="H401" s="523">
        <f>'Structure SAN'!H202</f>
        <v>0</v>
      </c>
      <c r="I401" s="179" t="s">
        <v>54</v>
      </c>
      <c r="J401" s="179" t="s">
        <v>55</v>
      </c>
      <c r="K401" s="179">
        <f>'Structure SAN'!I202</f>
        <v>0</v>
      </c>
    </row>
    <row r="402" spans="1:11" s="61" customFormat="1" ht="15" customHeight="1" x14ac:dyDescent="0.25">
      <c r="A402" s="179" t="str">
        <f>'Structure SAN'!A203</f>
        <v>---</v>
      </c>
      <c r="B402" s="179">
        <f>'Structure SAN'!B203</f>
        <v>0</v>
      </c>
      <c r="C402" s="179" t="str">
        <f>'Structure SAN'!C203</f>
        <v>---</v>
      </c>
      <c r="D402" s="179" t="str">
        <f>'Structure SAN'!D203</f>
        <v>m²</v>
      </c>
      <c r="E402" s="193">
        <f>'Structure SAN'!E203</f>
        <v>0</v>
      </c>
      <c r="F402" s="546" t="str">
        <f>'Structure SAN'!F203</f>
        <v>-</v>
      </c>
      <c r="G402" s="546">
        <f>'Structure SAN'!G203</f>
        <v>0</v>
      </c>
      <c r="H402" s="523">
        <f>'Structure SAN'!H203</f>
        <v>0</v>
      </c>
      <c r="I402" s="179" t="s">
        <v>54</v>
      </c>
      <c r="J402" s="179" t="s">
        <v>55</v>
      </c>
      <c r="K402" s="179">
        <f>'Structure SAN'!I203</f>
        <v>0</v>
      </c>
    </row>
    <row r="403" spans="1:11" s="61" customFormat="1" ht="15" customHeight="1" x14ac:dyDescent="0.25">
      <c r="A403" s="179" t="str">
        <f>'Structure SAN'!A204</f>
        <v>---</v>
      </c>
      <c r="B403" s="179">
        <f>'Structure SAN'!B204</f>
        <v>0</v>
      </c>
      <c r="C403" s="179" t="str">
        <f>'Structure SAN'!C204</f>
        <v>---</v>
      </c>
      <c r="D403" s="179" t="str">
        <f>'Structure SAN'!D204</f>
        <v>m²</v>
      </c>
      <c r="E403" s="193">
        <f>'Structure SAN'!E204</f>
        <v>0</v>
      </c>
      <c r="F403" s="546" t="str">
        <f>'Structure SAN'!F204</f>
        <v>-</v>
      </c>
      <c r="G403" s="546">
        <f>'Structure SAN'!G204</f>
        <v>0</v>
      </c>
      <c r="H403" s="523">
        <f>'Structure SAN'!H204</f>
        <v>0</v>
      </c>
      <c r="I403" s="179" t="s">
        <v>54</v>
      </c>
      <c r="J403" s="179" t="s">
        <v>55</v>
      </c>
      <c r="K403" s="179">
        <f>'Structure SAN'!I204</f>
        <v>0</v>
      </c>
    </row>
    <row r="404" spans="1:11" s="61" customFormat="1" ht="15" customHeight="1" x14ac:dyDescent="0.25">
      <c r="A404" s="179" t="str">
        <f>'Structure MM trp'!A21</f>
        <v>G.1.1</v>
      </c>
      <c r="B404" s="179" t="str">
        <f>'Structure MM trp'!B21</f>
        <v>Module de base chambre à munitions (annexe incl.)</v>
      </c>
      <c r="C404" s="179" t="str">
        <f>'Structure MM trp'!C21</f>
        <v>SUP 4</v>
      </c>
      <c r="D404" s="179" t="str">
        <f>'Structure MM trp'!D21</f>
        <v>Local</v>
      </c>
      <c r="E404" s="193">
        <f>'Structure MM trp'!E21</f>
        <v>0</v>
      </c>
      <c r="F404" s="546">
        <f>'Structure MM trp'!F21</f>
        <v>57</v>
      </c>
      <c r="G404" s="546" t="str">
        <f>'Structure MM trp'!G21</f>
        <v>-</v>
      </c>
      <c r="H404" s="523">
        <f>'Structure MM trp'!H21</f>
        <v>0</v>
      </c>
      <c r="I404" s="179" t="s">
        <v>56</v>
      </c>
      <c r="J404" s="179" t="s">
        <v>57</v>
      </c>
      <c r="K404" s="179">
        <f>'Structure MM trp'!I21</f>
        <v>0</v>
      </c>
    </row>
    <row r="405" spans="1:11" s="61" customFormat="1" ht="15" customHeight="1" x14ac:dyDescent="0.25">
      <c r="A405" s="179" t="str">
        <f>'Structure MM trp'!A22</f>
        <v>G.1.1.1</v>
      </c>
      <c r="B405" s="179" t="str">
        <f>'Structure MM trp'!B22</f>
        <v>Annexe - bureau salle d’imprimantes (inclus dans module de base G.1.1)</v>
      </c>
      <c r="C405" s="179" t="str">
        <f>'Structure MM trp'!C22</f>
        <v>SUP 3</v>
      </c>
      <c r="D405" s="179" t="str">
        <f>'Structure MM trp'!D22</f>
        <v>Local</v>
      </c>
      <c r="E405" s="193">
        <f>'Structure MM trp'!E22</f>
        <v>0</v>
      </c>
      <c r="F405" s="546">
        <f>'Structure MM trp'!F22</f>
        <v>9.5</v>
      </c>
      <c r="G405" s="546" t="str">
        <f>'Structure MM trp'!G22</f>
        <v>-</v>
      </c>
      <c r="H405" s="523" t="str">
        <f>'Structure MM trp'!H22</f>
        <v>-</v>
      </c>
      <c r="I405" s="179" t="s">
        <v>56</v>
      </c>
      <c r="J405" s="179" t="s">
        <v>57</v>
      </c>
      <c r="K405" s="179">
        <f>'Structure MM trp'!I22</f>
        <v>0</v>
      </c>
    </row>
    <row r="406" spans="1:11" s="61" customFormat="1" ht="15" customHeight="1" x14ac:dyDescent="0.25">
      <c r="A406" s="179" t="str">
        <f>'Structure MM trp'!A23</f>
        <v>G.1.1.2</v>
      </c>
      <c r="B406" s="179" t="str">
        <f>'Structure MM trp'!B23</f>
        <v>Annexe - local technique (inclus dans module de base G.1.1)</v>
      </c>
      <c r="C406" s="179" t="str">
        <f>'Structure MM trp'!C23</f>
        <v>SI 8</v>
      </c>
      <c r="D406" s="179" t="str">
        <f>'Structure MM trp'!D23</f>
        <v>Local</v>
      </c>
      <c r="E406" s="193">
        <f>'Structure MM trp'!E23</f>
        <v>0</v>
      </c>
      <c r="F406" s="546">
        <f>'Structure MM trp'!F23</f>
        <v>9.5</v>
      </c>
      <c r="G406" s="546" t="str">
        <f>'Structure MM trp'!G23</f>
        <v>-</v>
      </c>
      <c r="H406" s="523" t="str">
        <f>'Structure MM trp'!H23</f>
        <v>-</v>
      </c>
      <c r="I406" s="179" t="s">
        <v>56</v>
      </c>
      <c r="J406" s="179" t="s">
        <v>57</v>
      </c>
      <c r="K406" s="179">
        <f>'Structure MM trp'!I23</f>
        <v>0</v>
      </c>
    </row>
    <row r="407" spans="1:11" s="61" customFormat="1" ht="15" customHeight="1" x14ac:dyDescent="0.25">
      <c r="A407" s="179" t="str">
        <f>'Structure MM trp'!A24</f>
        <v>G.1.2</v>
      </c>
      <c r="B407" s="179" t="str">
        <f>'Structure MM trp'!B24</f>
        <v>Module d’extension chambre à munitions</v>
      </c>
      <c r="C407" s="179" t="str">
        <f>'Structure MM trp'!C24</f>
        <v>SUP 4</v>
      </c>
      <c r="D407" s="179" t="str">
        <f>'Structure MM trp'!D24</f>
        <v>Local</v>
      </c>
      <c r="E407" s="193">
        <f>'Structure MM trp'!E24</f>
        <v>0</v>
      </c>
      <c r="F407" s="546">
        <f>'Structure MM trp'!F24</f>
        <v>57</v>
      </c>
      <c r="G407" s="546" t="str">
        <f>'Structure MM trp'!G24</f>
        <v>-</v>
      </c>
      <c r="H407" s="523">
        <f>'Structure MM trp'!H24</f>
        <v>0</v>
      </c>
      <c r="I407" s="179" t="s">
        <v>56</v>
      </c>
      <c r="J407" s="179" t="s">
        <v>57</v>
      </c>
      <c r="K407" s="179">
        <f>'Structure MM trp'!I24</f>
        <v>0</v>
      </c>
    </row>
    <row r="408" spans="1:11" s="61" customFormat="1" ht="15" customHeight="1" x14ac:dyDescent="0.25">
      <c r="A408" s="179" t="str">
        <f>'Structure MM trp'!A27</f>
        <v>G.2.1</v>
      </c>
      <c r="B408" s="179" t="str">
        <f>'Structure MM trp'!B27</f>
        <v>Remblai sur et autour des chambres à munitions</v>
      </c>
      <c r="C408" s="179" t="str">
        <f>'Structure MM trp'!C27</f>
        <v>SAA 10</v>
      </c>
      <c r="D408" s="179" t="str">
        <f>'Structure MM trp'!D27</f>
        <v>Surface extérieure</v>
      </c>
      <c r="E408" s="193">
        <f>'Structure MM trp'!E27</f>
        <v>0</v>
      </c>
      <c r="F408" s="546">
        <f>'Structure MM trp'!F27</f>
        <v>90</v>
      </c>
      <c r="G408" s="546" t="str">
        <f>'Structure MM trp'!G27</f>
        <v>-</v>
      </c>
      <c r="H408" s="523">
        <f>'Structure MM trp'!H27</f>
        <v>0</v>
      </c>
      <c r="I408" s="179" t="s">
        <v>56</v>
      </c>
      <c r="J408" s="179" t="s">
        <v>57</v>
      </c>
      <c r="K408" s="179">
        <f>'Structure MM trp'!I27</f>
        <v>0</v>
      </c>
    </row>
    <row r="409" spans="1:11" s="61" customFormat="1" ht="15" customHeight="1" x14ac:dyDescent="0.25">
      <c r="A409" s="179" t="str">
        <f>'Structure MM trp'!A28</f>
        <v>G.2.2</v>
      </c>
      <c r="B409" s="179" t="str">
        <f>'Structure MM trp'!B28</f>
        <v>Protection contre les chutes sur le toit (hauteur de garde-corps 120 cm)</v>
      </c>
      <c r="C409" s="179" t="str">
        <f>'Structure MM trp'!C28</f>
        <v>SAA 10</v>
      </c>
      <c r="D409" s="179" t="str">
        <f>'Structure MM trp'!D28</f>
        <v>Protection contre les chutes (en mètres)</v>
      </c>
      <c r="E409" s="193">
        <f>'Structure MM trp'!E28</f>
        <v>0</v>
      </c>
      <c r="F409" s="546" t="str">
        <f>'Structure MM trp'!F28</f>
        <v>-</v>
      </c>
      <c r="G409" s="546" t="str">
        <f>'Structure MM trp'!G28</f>
        <v>-</v>
      </c>
      <c r="H409" s="523">
        <f>'Structure MM trp'!H28</f>
        <v>0</v>
      </c>
      <c r="I409" s="179" t="s">
        <v>56</v>
      </c>
      <c r="J409" s="179" t="s">
        <v>57</v>
      </c>
      <c r="K409" s="179">
        <f>'Structure MM trp'!I28</f>
        <v>0</v>
      </c>
    </row>
    <row r="410" spans="1:11" s="61" customFormat="1" ht="15" customHeight="1" x14ac:dyDescent="0.25">
      <c r="A410" s="179" t="str">
        <f>'Structure MM trp'!A29</f>
        <v>G.2.3</v>
      </c>
      <c r="B410" s="179" t="str">
        <f>'Structure MM trp'!B29</f>
        <v>Clôture du site (hauteur de clôture 200 cm avec protection anti-escalade 30 cm)</v>
      </c>
      <c r="C410" s="179" t="str">
        <f>'Structure MM trp'!C29</f>
        <v>SAA 10</v>
      </c>
      <c r="D410" s="179" t="str">
        <f>'Structure MM trp'!D29</f>
        <v>Clôture du site (en mètres)</v>
      </c>
      <c r="E410" s="193">
        <f>'Structure MM trp'!E29</f>
        <v>0</v>
      </c>
      <c r="F410" s="546" t="str">
        <f>'Structure MM trp'!F29</f>
        <v>-</v>
      </c>
      <c r="G410" s="546">
        <f>'Structure MM trp'!G29</f>
        <v>0</v>
      </c>
      <c r="H410" s="523">
        <f>'Structure MM trp'!H29</f>
        <v>0</v>
      </c>
      <c r="I410" s="179" t="s">
        <v>56</v>
      </c>
      <c r="J410" s="179" t="s">
        <v>57</v>
      </c>
      <c r="K410" s="179">
        <f>'Structure MM trp'!I29</f>
        <v>0</v>
      </c>
    </row>
    <row r="411" spans="1:11" s="61" customFormat="1" ht="15" customHeight="1" x14ac:dyDescent="0.25">
      <c r="A411" s="179" t="str">
        <f>'Structure MM trp'!A30</f>
        <v>G.2.4</v>
      </c>
      <c r="B411" s="179" t="str">
        <f>'Structure MM trp'!B30</f>
        <v>Protection contre les chutes pour quai de chargement (enfichable)</v>
      </c>
      <c r="C411" s="179" t="str">
        <f>'Structure MM trp'!C30</f>
        <v>SAA 10</v>
      </c>
      <c r="D411" s="179" t="str">
        <f>'Structure MM trp'!D30</f>
        <v>Longueur du quai de chargement (en mètres)</v>
      </c>
      <c r="E411" s="193">
        <f>'Structure MM trp'!E30</f>
        <v>0</v>
      </c>
      <c r="F411" s="546" t="str">
        <f>'Structure MM trp'!F30</f>
        <v>-</v>
      </c>
      <c r="G411" s="546" t="str">
        <f>'Structure MM trp'!G30</f>
        <v>-</v>
      </c>
      <c r="H411" s="523">
        <f>'Structure MM trp'!H30</f>
        <v>0</v>
      </c>
      <c r="I411" s="179" t="s">
        <v>56</v>
      </c>
      <c r="J411" s="179" t="s">
        <v>57</v>
      </c>
      <c r="K411" s="179">
        <f>'Structure MM trp'!I30</f>
        <v>0</v>
      </c>
    </row>
    <row r="412" spans="1:11" s="61" customFormat="1" ht="15" customHeight="1" x14ac:dyDescent="0.25">
      <c r="A412" s="179" t="str">
        <f>'Structure MM trp'!A31</f>
        <v>G.2.5</v>
      </c>
      <c r="B412" s="179" t="str">
        <f>'Structure MM trp'!B31</f>
        <v>Voie d’accès (si la parcelle n’est pas viabilisée)</v>
      </c>
      <c r="C412" s="179" t="str">
        <f>'Structure MM trp'!C31</f>
        <v>SAA 10</v>
      </c>
      <c r="D412" s="179" t="str">
        <f>'Structure MM trp'!D31</f>
        <v>Surface extérieure</v>
      </c>
      <c r="E412" s="193">
        <f>'Structure MM trp'!E31</f>
        <v>0</v>
      </c>
      <c r="F412" s="546" t="str">
        <f>'Structure MM trp'!F31</f>
        <v>-</v>
      </c>
      <c r="G412" s="546">
        <f>'Structure MM trp'!G31</f>
        <v>0</v>
      </c>
      <c r="H412" s="523">
        <f>'Structure MM trp'!H31</f>
        <v>0</v>
      </c>
      <c r="I412" s="179" t="s">
        <v>56</v>
      </c>
      <c r="J412" s="179" t="s">
        <v>57</v>
      </c>
      <c r="K412" s="179">
        <f>'Structure MM trp'!I31</f>
        <v>0</v>
      </c>
    </row>
    <row r="413" spans="1:11" s="61" customFormat="1" ht="15" customHeight="1" x14ac:dyDescent="0.25">
      <c r="A413" s="179" t="str">
        <f>'Structure MM trp'!A32</f>
        <v>G.2.6</v>
      </c>
      <c r="B413" s="179" t="str">
        <f>'Structure MM trp'!B32</f>
        <v>Quai de chargement</v>
      </c>
      <c r="C413" s="179" t="str">
        <f>'Structure MM trp'!C32</f>
        <v>SAA 10</v>
      </c>
      <c r="D413" s="179" t="str">
        <f>'Structure MM trp'!D32</f>
        <v>Surface extérieure</v>
      </c>
      <c r="E413" s="193">
        <f>'Structure MM trp'!E32</f>
        <v>0</v>
      </c>
      <c r="F413" s="546">
        <f>'Structure MM trp'!F32</f>
        <v>56</v>
      </c>
      <c r="G413" s="546" t="str">
        <f>'Structure MM trp'!G32</f>
        <v>-</v>
      </c>
      <c r="H413" s="523">
        <f>'Structure MM trp'!H32</f>
        <v>0</v>
      </c>
      <c r="I413" s="179" t="s">
        <v>56</v>
      </c>
      <c r="J413" s="179" t="s">
        <v>57</v>
      </c>
      <c r="K413" s="179">
        <f>'Structure MM trp'!I32</f>
        <v>0</v>
      </c>
    </row>
    <row r="414" spans="1:11" s="61" customFormat="1" ht="15" customHeight="1" x14ac:dyDescent="0.25">
      <c r="A414" s="179" t="str">
        <f>'Structure MM trp'!A33</f>
        <v>G.2.7</v>
      </c>
      <c r="B414" s="179" t="str">
        <f>'Structure MM trp'!B33</f>
        <v>Parvis / Place de manœuvre (éclairage à définir par équipe projet maître d’ouvrage)</v>
      </c>
      <c r="C414" s="179" t="str">
        <f>'Structure MM trp'!C33</f>
        <v>SAA 10</v>
      </c>
      <c r="D414" s="179" t="str">
        <f>'Structure MM trp'!D33</f>
        <v>Surface extérieure</v>
      </c>
      <c r="E414" s="193">
        <f>'Structure MM trp'!E33</f>
        <v>0</v>
      </c>
      <c r="F414" s="546">
        <f>'Structure MM trp'!F33</f>
        <v>300</v>
      </c>
      <c r="G414" s="546" t="str">
        <f>'Structure MM trp'!G33</f>
        <v>-</v>
      </c>
      <c r="H414" s="523">
        <f>'Structure MM trp'!H33</f>
        <v>0</v>
      </c>
      <c r="I414" s="179" t="s">
        <v>56</v>
      </c>
      <c r="J414" s="179" t="s">
        <v>57</v>
      </c>
      <c r="K414" s="179">
        <f>'Structure MM trp'!I33</f>
        <v>0</v>
      </c>
    </row>
    <row r="415" spans="1:11" s="61" customFormat="1" ht="15" customHeight="1" x14ac:dyDescent="0.25">
      <c r="A415" s="179" t="str">
        <f>'Structure MM trp'!A34</f>
        <v>G.2.8</v>
      </c>
      <c r="B415" s="179" t="str">
        <f>'Structure MM trp'!B34</f>
        <v>Places de stationnement pour véhicules militaires et de l’administration</v>
      </c>
      <c r="C415" s="179" t="str">
        <f>'Structure MM trp'!C34</f>
        <v>SAA 10</v>
      </c>
      <c r="D415" s="179" t="str">
        <f>'Structure MM trp'!D34</f>
        <v>Surface extérieure</v>
      </c>
      <c r="E415" s="193">
        <f>'Structure MM trp'!E34</f>
        <v>0</v>
      </c>
      <c r="F415" s="546" t="str">
        <f>'Structure MM trp'!F34</f>
        <v>-</v>
      </c>
      <c r="G415" s="546">
        <f>'Structure MM trp'!G34</f>
        <v>15</v>
      </c>
      <c r="H415" s="523">
        <f>'Structure MM trp'!H34</f>
        <v>0</v>
      </c>
      <c r="I415" s="179" t="s">
        <v>56</v>
      </c>
      <c r="J415" s="179" t="s">
        <v>57</v>
      </c>
      <c r="K415" s="179">
        <f>'Structure MM trp'!I34</f>
        <v>0</v>
      </c>
    </row>
    <row r="416" spans="1:11" s="61" customFormat="1" ht="15" customHeight="1" x14ac:dyDescent="0.25">
      <c r="A416" s="179" t="str">
        <f>'Structure MM trp'!A37</f>
        <v>---</v>
      </c>
      <c r="B416" s="179">
        <f>'Structure MM trp'!B37</f>
        <v>0</v>
      </c>
      <c r="C416" s="179" t="str">
        <f>'Structure MM trp'!C37</f>
        <v>---</v>
      </c>
      <c r="D416" s="179" t="str">
        <f>'Structure MM trp'!D37</f>
        <v>m²</v>
      </c>
      <c r="E416" s="193">
        <f>'Structure MM trp'!E37</f>
        <v>0</v>
      </c>
      <c r="F416" s="546" t="str">
        <f>'Structure MM trp'!F37</f>
        <v>-</v>
      </c>
      <c r="G416" s="546">
        <f>'Structure MM trp'!G37</f>
        <v>0</v>
      </c>
      <c r="H416" s="523">
        <f>'Structure MM trp'!H37</f>
        <v>0</v>
      </c>
      <c r="I416" s="179" t="s">
        <v>56</v>
      </c>
      <c r="J416" s="179" t="s">
        <v>57</v>
      </c>
      <c r="K416" s="179">
        <f>'Structure MM trp'!I37</f>
        <v>0</v>
      </c>
    </row>
    <row r="417" spans="1:11" s="61" customFormat="1" ht="15" customHeight="1" x14ac:dyDescent="0.25">
      <c r="A417" s="179" t="str">
        <f>'Structure MM trp'!A38</f>
        <v>---</v>
      </c>
      <c r="B417" s="179">
        <f>'Structure MM trp'!B38</f>
        <v>0</v>
      </c>
      <c r="C417" s="179" t="str">
        <f>'Structure MM trp'!C38</f>
        <v>---</v>
      </c>
      <c r="D417" s="179" t="str">
        <f>'Structure MM trp'!D38</f>
        <v>m²</v>
      </c>
      <c r="E417" s="193">
        <f>'Structure MM trp'!E38</f>
        <v>0</v>
      </c>
      <c r="F417" s="546" t="str">
        <f>'Structure MM trp'!F38</f>
        <v>-</v>
      </c>
      <c r="G417" s="546">
        <f>'Structure MM trp'!G38</f>
        <v>0</v>
      </c>
      <c r="H417" s="523">
        <f>'Structure MM trp'!H38</f>
        <v>0</v>
      </c>
      <c r="I417" s="179" t="s">
        <v>56</v>
      </c>
      <c r="J417" s="179" t="s">
        <v>57</v>
      </c>
      <c r="K417" s="179">
        <f>'Structure MM trp'!I38</f>
        <v>0</v>
      </c>
    </row>
    <row r="418" spans="1:11" s="61" customFormat="1" ht="15" customHeight="1" x14ac:dyDescent="0.25">
      <c r="A418" s="179" t="str">
        <f>'Structure MM trp'!A39</f>
        <v>---</v>
      </c>
      <c r="B418" s="179">
        <f>'Structure MM trp'!B39</f>
        <v>0</v>
      </c>
      <c r="C418" s="179" t="str">
        <f>'Structure MM trp'!C39</f>
        <v>---</v>
      </c>
      <c r="D418" s="179" t="str">
        <f>'Structure MM trp'!D39</f>
        <v>m²</v>
      </c>
      <c r="E418" s="193">
        <f>'Structure MM trp'!E39</f>
        <v>0</v>
      </c>
      <c r="F418" s="546" t="str">
        <f>'Structure MM trp'!F39</f>
        <v>-</v>
      </c>
      <c r="G418" s="546">
        <f>'Structure MM trp'!G39</f>
        <v>0</v>
      </c>
      <c r="H418" s="523">
        <f>'Structure MM trp'!H39</f>
        <v>0</v>
      </c>
      <c r="I418" s="179" t="s">
        <v>56</v>
      </c>
      <c r="J418" s="179" t="s">
        <v>57</v>
      </c>
      <c r="K418" s="179">
        <f>'Structure MM trp'!I39</f>
        <v>0</v>
      </c>
    </row>
    <row r="419" spans="1:11" s="61" customFormat="1" ht="15" customHeight="1" x14ac:dyDescent="0.25">
      <c r="A419" s="179" t="str">
        <f>'Structure MM trp'!A40</f>
        <v>---</v>
      </c>
      <c r="B419" s="179">
        <f>'Structure MM trp'!B40</f>
        <v>0</v>
      </c>
      <c r="C419" s="179" t="str">
        <f>'Structure MM trp'!C40</f>
        <v>---</v>
      </c>
      <c r="D419" s="179" t="str">
        <f>'Structure MM trp'!D40</f>
        <v>m²</v>
      </c>
      <c r="E419" s="193">
        <f>'Structure MM trp'!E40</f>
        <v>0</v>
      </c>
      <c r="F419" s="546" t="str">
        <f>'Structure MM trp'!F40</f>
        <v>-</v>
      </c>
      <c r="G419" s="546">
        <f>'Structure MM trp'!G40</f>
        <v>0</v>
      </c>
      <c r="H419" s="523">
        <f>'Structure MM trp'!H40</f>
        <v>0</v>
      </c>
      <c r="I419" s="179" t="s">
        <v>56</v>
      </c>
      <c r="J419" s="179" t="s">
        <v>57</v>
      </c>
      <c r="K419" s="179">
        <f>'Structure MM trp'!I40</f>
        <v>0</v>
      </c>
    </row>
    <row r="420" spans="1:11" s="61" customFormat="1" ht="15" customHeight="1" x14ac:dyDescent="0.25">
      <c r="A420" s="179" t="str">
        <f>'Structure MM trp'!A41</f>
        <v>---</v>
      </c>
      <c r="B420" s="179">
        <f>'Structure MM trp'!B41</f>
        <v>0</v>
      </c>
      <c r="C420" s="179" t="str">
        <f>'Structure MM trp'!C41</f>
        <v>---</v>
      </c>
      <c r="D420" s="179" t="str">
        <f>'Structure MM trp'!D41</f>
        <v>m²</v>
      </c>
      <c r="E420" s="193">
        <f>'Structure MM trp'!E41</f>
        <v>0</v>
      </c>
      <c r="F420" s="546" t="str">
        <f>'Structure MM trp'!F41</f>
        <v>-</v>
      </c>
      <c r="G420" s="546">
        <f>'Structure MM trp'!G41</f>
        <v>0</v>
      </c>
      <c r="H420" s="523">
        <f>'Structure MM trp'!H41</f>
        <v>0</v>
      </c>
      <c r="I420" s="179" t="s">
        <v>56</v>
      </c>
      <c r="J420" s="179" t="s">
        <v>57</v>
      </c>
      <c r="K420" s="179">
        <f>'Structure MM trp'!I41</f>
        <v>0</v>
      </c>
    </row>
    <row r="421" spans="1:11" s="61" customFormat="1" ht="15" customHeight="1" x14ac:dyDescent="0.25">
      <c r="A421" s="179" t="str">
        <f>'Structure BLA'!A16</f>
        <v>A.2.3</v>
      </c>
      <c r="B421" s="179" t="str">
        <f>'Structure BLA'!B16</f>
        <v>Local de séjour pour collaborateurs civils avec petite cuisine</v>
      </c>
      <c r="C421" s="179" t="str">
        <f>'Structure BLA'!C16</f>
        <v>SUP 1</v>
      </c>
      <c r="D421" s="179" t="str">
        <f>'Structure BLA'!D16</f>
        <v>m2/collaborateur</v>
      </c>
      <c r="E421" s="193">
        <f>'Structure BLA'!E16</f>
        <v>0</v>
      </c>
      <c r="F421" s="546">
        <f>'Structure BLA'!F16</f>
        <v>1.3</v>
      </c>
      <c r="G421" s="546" t="str">
        <f>'Structure BLA'!G16</f>
        <v>-</v>
      </c>
      <c r="H421" s="523">
        <f>'Structure BLA'!H16</f>
        <v>0</v>
      </c>
      <c r="I421" s="179" t="s">
        <v>58</v>
      </c>
      <c r="J421" s="179" t="s">
        <v>59</v>
      </c>
      <c r="K421" s="179">
        <f>'Structure BLA'!I16</f>
        <v>0</v>
      </c>
    </row>
    <row r="422" spans="1:11" s="61" customFormat="1" ht="15" customHeight="1" x14ac:dyDescent="0.25">
      <c r="A422" s="179" t="str">
        <f>'Structure BLA'!A19</f>
        <v>H.2.5</v>
      </c>
      <c r="B422" s="179" t="str">
        <f>'Structure BLA'!B19</f>
        <v>Loge</v>
      </c>
      <c r="C422" s="179" t="str">
        <f>'Structure BLA'!C19</f>
        <v>SUP 2</v>
      </c>
      <c r="D422" s="179" t="str">
        <f>'Structure BLA'!D19</f>
        <v>Local</v>
      </c>
      <c r="E422" s="193">
        <f>'Structure BLA'!E19</f>
        <v>0</v>
      </c>
      <c r="F422" s="546">
        <f>'Structure BLA'!F19</f>
        <v>21</v>
      </c>
      <c r="G422" s="546" t="str">
        <f>'Structure BLA'!G19</f>
        <v>-</v>
      </c>
      <c r="H422" s="523">
        <f>'Structure BLA'!H19</f>
        <v>0</v>
      </c>
      <c r="I422" s="179" t="s">
        <v>58</v>
      </c>
      <c r="J422" s="179" t="s">
        <v>59</v>
      </c>
      <c r="K422" s="179">
        <f>'Structure BLA'!I19</f>
        <v>0</v>
      </c>
    </row>
    <row r="423" spans="1:11" s="61" customFormat="1" ht="15" customHeight="1" x14ac:dyDescent="0.25">
      <c r="A423" s="179" t="str">
        <f>'Structure BLA'!A20</f>
        <v>H.2.8</v>
      </c>
      <c r="B423" s="179" t="str">
        <f>'Structure BLA'!B20</f>
        <v>Locaux sanitaires femmes (WC, lavabo)</v>
      </c>
      <c r="C423" s="179" t="str">
        <f>'Structure BLA'!C20</f>
        <v>SUS 7</v>
      </c>
      <c r="D423" s="179" t="str">
        <f>'Structure BLA'!D20</f>
        <v>Local</v>
      </c>
      <c r="E423" s="193">
        <f>'Structure BLA'!E20</f>
        <v>0</v>
      </c>
      <c r="F423" s="546">
        <f>'Structure BLA'!F20</f>
        <v>2</v>
      </c>
      <c r="G423" s="546" t="str">
        <f>'Structure BLA'!G20</f>
        <v>-</v>
      </c>
      <c r="H423" s="523">
        <f>'Structure BLA'!H20</f>
        <v>0</v>
      </c>
      <c r="I423" s="179" t="s">
        <v>58</v>
      </c>
      <c r="J423" s="179" t="s">
        <v>59</v>
      </c>
      <c r="K423" s="179">
        <f>'Structure BLA'!I20</f>
        <v>0</v>
      </c>
    </row>
    <row r="424" spans="1:11" s="61" customFormat="1" ht="15" customHeight="1" x14ac:dyDescent="0.25">
      <c r="A424" s="179" t="str">
        <f>'Structure BLA'!A21</f>
        <v>H.2.9</v>
      </c>
      <c r="B424" s="179" t="str">
        <f>'Structure BLA'!B21</f>
        <v>Locaux sanitaires hommes (WC, lavabo)</v>
      </c>
      <c r="C424" s="179" t="str">
        <f>'Structure BLA'!C21</f>
        <v>SUS 7</v>
      </c>
      <c r="D424" s="179" t="str">
        <f>'Structure BLA'!D21</f>
        <v>Local</v>
      </c>
      <c r="E424" s="193">
        <f>'Structure BLA'!E21</f>
        <v>0</v>
      </c>
      <c r="F424" s="546">
        <f>'Structure BLA'!F21</f>
        <v>2</v>
      </c>
      <c r="G424" s="546" t="str">
        <f>'Structure BLA'!G21</f>
        <v>-</v>
      </c>
      <c r="H424" s="523">
        <f>'Structure BLA'!H21</f>
        <v>0</v>
      </c>
      <c r="I424" s="179" t="s">
        <v>58</v>
      </c>
      <c r="J424" s="179" t="s">
        <v>59</v>
      </c>
      <c r="K424" s="179">
        <f>'Structure BLA'!I21</f>
        <v>0</v>
      </c>
    </row>
    <row r="425" spans="1:11" s="61" customFormat="1" ht="15" customHeight="1" x14ac:dyDescent="0.25">
      <c r="A425" s="179" t="str">
        <f>'Structure BLA'!A25</f>
        <v>B.1.3.1</v>
      </c>
      <c r="B425" s="179" t="str">
        <f>'Structure BLA'!B25</f>
        <v>Bureau 2 pers. (2 PTB)</v>
      </c>
      <c r="C425" s="179" t="str">
        <f>'Structure BLA'!C25</f>
        <v>SUP 2</v>
      </c>
      <c r="D425" s="179" t="str">
        <f>'Structure BLA'!D25</f>
        <v>m2/coll</v>
      </c>
      <c r="E425" s="193">
        <f>'Structure BLA'!E25</f>
        <v>0</v>
      </c>
      <c r="F425" s="546">
        <f>'Structure BLA'!F25</f>
        <v>10.5</v>
      </c>
      <c r="G425" s="546">
        <f>'Structure BLA'!G25</f>
        <v>21</v>
      </c>
      <c r="H425" s="523">
        <f>'Structure BLA'!H25</f>
        <v>0</v>
      </c>
      <c r="I425" s="179" t="s">
        <v>58</v>
      </c>
      <c r="J425" s="179" t="s">
        <v>59</v>
      </c>
      <c r="K425" s="179">
        <f>'Structure BLA'!I25</f>
        <v>0</v>
      </c>
    </row>
    <row r="426" spans="1:11" s="61" customFormat="1" ht="15" customHeight="1" x14ac:dyDescent="0.25">
      <c r="A426" s="179" t="str">
        <f>'Structure BLA'!A26</f>
        <v>B.1.3.2</v>
      </c>
      <c r="B426" s="179" t="str">
        <f>'Structure BLA'!B26</f>
        <v xml:space="preserve">Bureau 1 pers. (1 PTB) </v>
      </c>
      <c r="C426" s="179" t="str">
        <f>'Structure BLA'!C26</f>
        <v>SUP 2</v>
      </c>
      <c r="D426" s="179" t="str">
        <f>'Structure BLA'!D26</f>
        <v>m2/coll</v>
      </c>
      <c r="E426" s="193">
        <f>'Structure BLA'!E26</f>
        <v>0</v>
      </c>
      <c r="F426" s="546">
        <f>'Structure BLA'!F26</f>
        <v>10.5</v>
      </c>
      <c r="G426" s="546" t="str">
        <f>'Structure BLA'!G26</f>
        <v>-</v>
      </c>
      <c r="H426" s="523">
        <f>'Structure BLA'!H26</f>
        <v>0</v>
      </c>
      <c r="I426" s="179" t="s">
        <v>58</v>
      </c>
      <c r="J426" s="179" t="s">
        <v>59</v>
      </c>
      <c r="K426" s="179">
        <f>'Structure BLA'!I26</f>
        <v>0</v>
      </c>
    </row>
    <row r="427" spans="1:11" s="61" customFormat="1" ht="15" customHeight="1" x14ac:dyDescent="0.25">
      <c r="A427" s="179" t="str">
        <f>'Structure BLA'!A27</f>
        <v>B.1.3.3</v>
      </c>
      <c r="B427" s="179" t="str">
        <f>'Structure BLA'!B27</f>
        <v>Bureau multipostes 3 pers. (3 PTB)</v>
      </c>
      <c r="C427" s="179" t="str">
        <f>'Structure BLA'!C27</f>
        <v>SUP 2</v>
      </c>
      <c r="D427" s="179" t="str">
        <f>'Structure BLA'!D27</f>
        <v>m2/coll</v>
      </c>
      <c r="E427" s="193">
        <f>'Structure BLA'!E27</f>
        <v>0</v>
      </c>
      <c r="F427" s="546">
        <f>'Structure BLA'!F27</f>
        <v>7</v>
      </c>
      <c r="G427" s="546">
        <f>'Structure BLA'!G27</f>
        <v>21</v>
      </c>
      <c r="H427" s="523">
        <f>'Structure BLA'!H27</f>
        <v>0</v>
      </c>
      <c r="I427" s="179" t="s">
        <v>58</v>
      </c>
      <c r="J427" s="179" t="s">
        <v>59</v>
      </c>
      <c r="K427" s="179">
        <f>'Structure BLA'!I27</f>
        <v>0</v>
      </c>
    </row>
    <row r="428" spans="1:11" s="61" customFormat="1" ht="15" customHeight="1" x14ac:dyDescent="0.25">
      <c r="A428" s="179" t="str">
        <f>'Structure BLA'!A30</f>
        <v>B.3.1</v>
      </c>
      <c r="B428" s="179" t="str">
        <f>'Structure BLA'!B30</f>
        <v>Salle de rapports</v>
      </c>
      <c r="C428" s="179" t="str">
        <f>'Structure BLA'!C30</f>
        <v>SUP 2</v>
      </c>
      <c r="D428" s="179" t="str">
        <f>'Structure BLA'!D30</f>
        <v>m2/mil</v>
      </c>
      <c r="E428" s="193">
        <f>'Structure BLA'!E30</f>
        <v>0</v>
      </c>
      <c r="F428" s="546">
        <f>'Structure BLA'!F30</f>
        <v>2</v>
      </c>
      <c r="G428" s="546" t="str">
        <f>'Structure BLA'!G30</f>
        <v>-</v>
      </c>
      <c r="H428" s="523">
        <f>'Structure BLA'!H30</f>
        <v>0</v>
      </c>
      <c r="I428" s="179" t="s">
        <v>58</v>
      </c>
      <c r="J428" s="179" t="s">
        <v>59</v>
      </c>
      <c r="K428" s="179">
        <f>'Structure BLA'!I30</f>
        <v>0</v>
      </c>
    </row>
    <row r="429" spans="1:11" s="61" customFormat="1" ht="15" customHeight="1" x14ac:dyDescent="0.25">
      <c r="A429" s="179" t="str">
        <f>'Structure BLA'!A31</f>
        <v>B1.1</v>
      </c>
      <c r="B429" s="179" t="str">
        <f>'Structure BLA'!B31</f>
        <v>Locaux de stockage linge propre exploitant</v>
      </c>
      <c r="C429" s="179" t="str">
        <f>'Structure BLA'!C31</f>
        <v>SUP 4</v>
      </c>
      <c r="D429" s="179" t="str">
        <f>'Structure BLA'!D31</f>
        <v>Local</v>
      </c>
      <c r="E429" s="193">
        <f>'Structure BLA'!E31</f>
        <v>0</v>
      </c>
      <c r="F429" s="546">
        <f>'Structure BLA'!F31</f>
        <v>10.5</v>
      </c>
      <c r="G429" s="546" t="str">
        <f>'Structure BLA'!G31</f>
        <v>-</v>
      </c>
      <c r="H429" s="523">
        <f>'Structure BLA'!H31</f>
        <v>0</v>
      </c>
      <c r="I429" s="179" t="s">
        <v>58</v>
      </c>
      <c r="J429" s="179" t="s">
        <v>59</v>
      </c>
      <c r="K429" s="179">
        <f>'Structure BLA'!I31</f>
        <v>0</v>
      </c>
    </row>
    <row r="430" spans="1:11" s="61" customFormat="1" ht="15" customHeight="1" x14ac:dyDescent="0.25">
      <c r="A430" s="179" t="str">
        <f>'Structure BLA'!A32</f>
        <v>B.1.2</v>
      </c>
      <c r="B430" s="179" t="str">
        <f>'Structure BLA'!B32</f>
        <v>Dépôt déchets</v>
      </c>
      <c r="C430" s="179" t="str">
        <f>'Structure BLA'!C32</f>
        <v>SUP 4</v>
      </c>
      <c r="D430" s="179" t="str">
        <f>'Structure BLA'!D32</f>
        <v>Local</v>
      </c>
      <c r="E430" s="193">
        <f>'Structure BLA'!E32</f>
        <v>0</v>
      </c>
      <c r="F430" s="546">
        <f>'Structure BLA'!F32</f>
        <v>10.5</v>
      </c>
      <c r="G430" s="546" t="str">
        <f>'Structure BLA'!G32</f>
        <v>-</v>
      </c>
      <c r="H430" s="523">
        <f>'Structure BLA'!H32</f>
        <v>0</v>
      </c>
      <c r="I430" s="179" t="s">
        <v>58</v>
      </c>
      <c r="J430" s="179" t="s">
        <v>59</v>
      </c>
      <c r="K430" s="179">
        <f>'Structure BLA'!I32</f>
        <v>0</v>
      </c>
    </row>
    <row r="431" spans="1:11" s="61" customFormat="1" ht="15" customHeight="1" x14ac:dyDescent="0.25">
      <c r="A431" s="179" t="str">
        <f>'Structure BLA'!A33</f>
        <v>B1.2</v>
      </c>
      <c r="B431" s="179" t="str">
        <f>'Structure BLA'!B33</f>
        <v>Matériel de bureau et appareils</v>
      </c>
      <c r="C431" s="179" t="str">
        <f>'Structure BLA'!C33</f>
        <v>SUP 4</v>
      </c>
      <c r="D431" s="179" t="str">
        <f>'Structure BLA'!D33</f>
        <v>Local</v>
      </c>
      <c r="E431" s="193">
        <f>'Structure BLA'!E33</f>
        <v>0</v>
      </c>
      <c r="F431" s="546">
        <f>'Structure BLA'!F33</f>
        <v>10.5</v>
      </c>
      <c r="G431" s="546" t="str">
        <f>'Structure BLA'!G33</f>
        <v>-</v>
      </c>
      <c r="H431" s="523">
        <f>'Structure BLA'!H33</f>
        <v>0</v>
      </c>
      <c r="I431" s="179" t="s">
        <v>58</v>
      </c>
      <c r="J431" s="179" t="s">
        <v>59</v>
      </c>
      <c r="K431" s="179">
        <f>'Structure BLA'!I33</f>
        <v>0</v>
      </c>
    </row>
    <row r="432" spans="1:11" s="61" customFormat="1" ht="15" customHeight="1" x14ac:dyDescent="0.25">
      <c r="A432" s="179" t="str">
        <f>'Structure BLA'!A34</f>
        <v>B.1.3</v>
      </c>
      <c r="B432" s="179" t="str">
        <f>'Structure BLA'!B34</f>
        <v xml:space="preserve">Local d’archives </v>
      </c>
      <c r="C432" s="179" t="str">
        <f>'Structure BLA'!C34</f>
        <v>SUP 4</v>
      </c>
      <c r="D432" s="179" t="str">
        <f>'Structure BLA'!D34</f>
        <v>Local</v>
      </c>
      <c r="E432" s="193">
        <f>'Structure BLA'!E34</f>
        <v>0</v>
      </c>
      <c r="F432" s="546">
        <f>'Structure BLA'!F34</f>
        <v>10.5</v>
      </c>
      <c r="G432" s="546" t="str">
        <f>'Structure BLA'!G34</f>
        <v>-</v>
      </c>
      <c r="H432" s="523">
        <f>'Structure BLA'!H34</f>
        <v>0</v>
      </c>
      <c r="I432" s="179" t="s">
        <v>58</v>
      </c>
      <c r="J432" s="179" t="s">
        <v>59</v>
      </c>
      <c r="K432" s="179">
        <f>'Structure BLA'!I34</f>
        <v>0</v>
      </c>
    </row>
    <row r="433" spans="1:11" s="61" customFormat="1" ht="15" customHeight="1" x14ac:dyDescent="0.25">
      <c r="A433" s="179" t="str">
        <f>'Structure BLA'!A35</f>
        <v>F.1.7.1</v>
      </c>
      <c r="B433" s="179" t="str">
        <f>'Structure BLA'!B35</f>
        <v>Local secouriste</v>
      </c>
      <c r="C433" s="179" t="str">
        <f>'Structure BLA'!C35</f>
        <v>SUP 6</v>
      </c>
      <c r="D433" s="179" t="str">
        <f>'Structure BLA'!D35</f>
        <v>Local</v>
      </c>
      <c r="E433" s="193">
        <f>'Structure BLA'!E35</f>
        <v>0</v>
      </c>
      <c r="F433" s="546">
        <f>'Structure BLA'!F35</f>
        <v>10.5</v>
      </c>
      <c r="G433" s="546" t="str">
        <f>'Structure BLA'!G35</f>
        <v>-</v>
      </c>
      <c r="H433" s="523">
        <f>'Structure BLA'!H35</f>
        <v>0</v>
      </c>
      <c r="I433" s="179" t="s">
        <v>58</v>
      </c>
      <c r="J433" s="179" t="s">
        <v>59</v>
      </c>
      <c r="K433" s="179">
        <f>'Structure BLA'!I35</f>
        <v>0</v>
      </c>
    </row>
    <row r="434" spans="1:11" s="61" customFormat="1" ht="15" customHeight="1" x14ac:dyDescent="0.25">
      <c r="A434" s="179" t="str">
        <f>'Structure BLA'!A36</f>
        <v>A.3.7</v>
      </c>
      <c r="B434" s="179" t="str">
        <f>'Structure BLA'!B36</f>
        <v>Local d’entretien (appareils de nettoyage) exploitant</v>
      </c>
      <c r="C434" s="179" t="str">
        <f>'Structure BLA'!C36</f>
        <v>SUS 7</v>
      </c>
      <c r="D434" s="179" t="str">
        <f>'Structure BLA'!D36</f>
        <v>Local</v>
      </c>
      <c r="E434" s="193">
        <f>'Structure BLA'!E36</f>
        <v>0</v>
      </c>
      <c r="F434" s="546">
        <f>'Structure BLA'!F36</f>
        <v>8</v>
      </c>
      <c r="G434" s="546" t="str">
        <f>'Structure BLA'!G36</f>
        <v>-</v>
      </c>
      <c r="H434" s="523">
        <f>'Structure BLA'!H36</f>
        <v>0</v>
      </c>
      <c r="I434" s="179" t="s">
        <v>58</v>
      </c>
      <c r="J434" s="179" t="s">
        <v>59</v>
      </c>
      <c r="K434" s="179">
        <f>'Structure BLA'!I36</f>
        <v>0</v>
      </c>
    </row>
    <row r="435" spans="1:11" s="61" customFormat="1" ht="15" customHeight="1" x14ac:dyDescent="0.25">
      <c r="A435" s="179" t="str">
        <f>'Structure BLA'!A37</f>
        <v>A.3.8</v>
      </c>
      <c r="B435" s="179" t="str">
        <f>'Structure BLA'!B37</f>
        <v>Vestiaire avec armoires</v>
      </c>
      <c r="C435" s="179" t="str">
        <f>'Structure BLA'!C37</f>
        <v>SUS 7</v>
      </c>
      <c r="D435" s="179" t="str">
        <f>'Structure BLA'!D37</f>
        <v>Coll</v>
      </c>
      <c r="E435" s="193">
        <f>'Structure BLA'!E37</f>
        <v>0</v>
      </c>
      <c r="F435" s="546">
        <f>'Structure BLA'!F37</f>
        <v>0.8</v>
      </c>
      <c r="G435" s="546" t="str">
        <f>'Structure BLA'!G37</f>
        <v>-</v>
      </c>
      <c r="H435" s="523">
        <f>'Structure BLA'!H37</f>
        <v>0</v>
      </c>
      <c r="I435" s="179" t="s">
        <v>58</v>
      </c>
      <c r="J435" s="179" t="s">
        <v>59</v>
      </c>
      <c r="K435" s="179">
        <f>'Structure BLA'!I37</f>
        <v>0</v>
      </c>
    </row>
    <row r="436" spans="1:11" s="61" customFormat="1" ht="15" customHeight="1" x14ac:dyDescent="0.25">
      <c r="A436" s="179" t="str">
        <f>'Structure BLA'!A38</f>
        <v>A.3.9</v>
      </c>
      <c r="B436" s="179" t="str">
        <f>'Structure BLA'!B38</f>
        <v>WC / DO</v>
      </c>
      <c r="C436" s="179" t="str">
        <f>'Structure BLA'!C38</f>
        <v>SUS 7</v>
      </c>
      <c r="D436" s="179" t="str">
        <f>'Structure BLA'!D38</f>
        <v>m2/mil</v>
      </c>
      <c r="E436" s="193">
        <f>'Structure BLA'!E38</f>
        <v>0</v>
      </c>
      <c r="F436" s="546">
        <f>'Structure BLA'!F38</f>
        <v>13</v>
      </c>
      <c r="G436" s="546" t="str">
        <f>'Structure BLA'!G38</f>
        <v>-</v>
      </c>
      <c r="H436" s="523">
        <f>'Structure BLA'!H38</f>
        <v>0</v>
      </c>
      <c r="I436" s="179" t="s">
        <v>58</v>
      </c>
      <c r="J436" s="179" t="s">
        <v>59</v>
      </c>
      <c r="K436" s="179">
        <f>'Structure BLA'!I38</f>
        <v>0</v>
      </c>
    </row>
    <row r="437" spans="1:11" s="61" customFormat="1" ht="15" customHeight="1" x14ac:dyDescent="0.25">
      <c r="A437" s="179" t="str">
        <f>'Structure BLA'!A39</f>
        <v>A.4.1</v>
      </c>
      <c r="B437" s="179" t="str">
        <f>'Structure BLA'!B39</f>
        <v>Local rés cond / wire center</v>
      </c>
      <c r="C437" s="179" t="str">
        <f>'Structure BLA'!C39</f>
        <v>SUS 7</v>
      </c>
      <c r="D437" s="179" t="str">
        <f>'Structure BLA'!D39</f>
        <v>Module</v>
      </c>
      <c r="E437" s="193">
        <f>'Structure BLA'!E39</f>
        <v>0</v>
      </c>
      <c r="F437" s="546">
        <f>'Structure BLA'!F39</f>
        <v>12</v>
      </c>
      <c r="G437" s="546" t="str">
        <f>'Structure BLA'!G39</f>
        <v>-</v>
      </c>
      <c r="H437" s="523">
        <f>'Structure BLA'!H39</f>
        <v>0</v>
      </c>
      <c r="I437" s="179" t="s">
        <v>58</v>
      </c>
      <c r="J437" s="179" t="s">
        <v>59</v>
      </c>
      <c r="K437" s="179">
        <f>'Structure BLA'!I39</f>
        <v>0</v>
      </c>
    </row>
    <row r="438" spans="1:11" s="61" customFormat="1" ht="15" customHeight="1" x14ac:dyDescent="0.25">
      <c r="A438" s="179" t="str">
        <f>'Structure BLA'!A40</f>
        <v>10.1.1</v>
      </c>
      <c r="B438" s="179" t="str">
        <f>'Structure BLA'!B40</f>
        <v>Places de stationnement véhicules militaires et de l’administration</v>
      </c>
      <c r="C438" s="179" t="str">
        <f>'Structure BLA'!C40</f>
        <v>SAA 10</v>
      </c>
      <c r="D438" s="179" t="str">
        <f>'Structure BLA'!D40</f>
        <v>Surface extérieure</v>
      </c>
      <c r="E438" s="193">
        <f>'Structure BLA'!E40</f>
        <v>0</v>
      </c>
      <c r="F438" s="546">
        <f>'Structure BLA'!F40</f>
        <v>15</v>
      </c>
      <c r="G438" s="546" t="str">
        <f>'Structure BLA'!G40</f>
        <v>-</v>
      </c>
      <c r="H438" s="523">
        <f>'Structure BLA'!H40</f>
        <v>0</v>
      </c>
      <c r="I438" s="179" t="s">
        <v>58</v>
      </c>
      <c r="J438" s="179" t="s">
        <v>59</v>
      </c>
      <c r="K438" s="179">
        <f>'Structure BLA'!I40</f>
        <v>0</v>
      </c>
    </row>
    <row r="439" spans="1:11" s="61" customFormat="1" ht="15" customHeight="1" x14ac:dyDescent="0.25">
      <c r="A439" s="179" t="str">
        <f>'Structure BLA'!A41</f>
        <v>10.1.2</v>
      </c>
      <c r="B439" s="179" t="str">
        <f>'Structure BLA'!B41</f>
        <v>Places de stationnement véhicules privés</v>
      </c>
      <c r="C439" s="179" t="str">
        <f>'Structure BLA'!C41</f>
        <v>SAA 10</v>
      </c>
      <c r="D439" s="179" t="str">
        <f>'Structure BLA'!D41</f>
        <v>Surface extérieure</v>
      </c>
      <c r="E439" s="193">
        <f>'Structure BLA'!E41</f>
        <v>0</v>
      </c>
      <c r="F439" s="546">
        <f>'Structure BLA'!F41</f>
        <v>15</v>
      </c>
      <c r="G439" s="546" t="str">
        <f>'Structure BLA'!G41</f>
        <v>-</v>
      </c>
      <c r="H439" s="523">
        <f>'Structure BLA'!H41</f>
        <v>0</v>
      </c>
      <c r="I439" s="179" t="s">
        <v>58</v>
      </c>
      <c r="J439" s="179" t="s">
        <v>59</v>
      </c>
      <c r="K439" s="179">
        <f>'Structure BLA'!I41</f>
        <v>0</v>
      </c>
    </row>
    <row r="440" spans="1:11" s="61" customFormat="1" ht="15" customHeight="1" x14ac:dyDescent="0.25">
      <c r="A440" s="179" t="str">
        <f>'Structure BLA'!A42</f>
        <v>10.2.1</v>
      </c>
      <c r="B440" s="179" t="str">
        <f>'Structure BLA'!B42</f>
        <v xml:space="preserve">Parvis             </v>
      </c>
      <c r="C440" s="179" t="str">
        <f>'Structure BLA'!C42</f>
        <v>SAA 10</v>
      </c>
      <c r="D440" s="179" t="str">
        <f>'Structure BLA'!D42</f>
        <v>Surface extérieure</v>
      </c>
      <c r="E440" s="193">
        <f>'Structure BLA'!E42</f>
        <v>0</v>
      </c>
      <c r="F440" s="546">
        <f>'Structure BLA'!F42</f>
        <v>0</v>
      </c>
      <c r="G440" s="546" t="str">
        <f>'Structure BLA'!G42</f>
        <v>-</v>
      </c>
      <c r="H440" s="523">
        <f>'Structure BLA'!H42</f>
        <v>0</v>
      </c>
      <c r="I440" s="179" t="s">
        <v>58</v>
      </c>
      <c r="J440" s="179" t="s">
        <v>59</v>
      </c>
      <c r="K440" s="179">
        <f>'Structure BLA'!I42</f>
        <v>0</v>
      </c>
    </row>
    <row r="441" spans="1:11" s="61" customFormat="1" ht="15" customHeight="1" x14ac:dyDescent="0.25">
      <c r="A441" s="179" t="str">
        <f>'Structure BLA'!A43</f>
        <v>10.2.2</v>
      </c>
      <c r="B441" s="179" t="str">
        <f>'Structure BLA'!B43</f>
        <v xml:space="preserve">Routes        </v>
      </c>
      <c r="C441" s="179" t="str">
        <f>'Structure BLA'!C43</f>
        <v>SAA 10</v>
      </c>
      <c r="D441" s="179" t="str">
        <f>'Structure BLA'!D43</f>
        <v>Surface extérieure</v>
      </c>
      <c r="E441" s="193">
        <f>'Structure BLA'!E43</f>
        <v>0</v>
      </c>
      <c r="F441" s="546">
        <f>'Structure BLA'!F43</f>
        <v>0</v>
      </c>
      <c r="G441" s="546" t="str">
        <f>'Structure BLA'!G43</f>
        <v>-</v>
      </c>
      <c r="H441" s="523">
        <f>'Structure BLA'!H43</f>
        <v>0</v>
      </c>
      <c r="I441" s="179" t="s">
        <v>58</v>
      </c>
      <c r="J441" s="179" t="s">
        <v>59</v>
      </c>
      <c r="K441" s="179">
        <f>'Structure BLA'!I43</f>
        <v>0</v>
      </c>
    </row>
    <row r="442" spans="1:11" s="61" customFormat="1" ht="15" customHeight="1" x14ac:dyDescent="0.25">
      <c r="A442" s="179" t="str">
        <f>'Structure BLA'!A44</f>
        <v>10.2.3</v>
      </c>
      <c r="B442" s="179" t="str">
        <f>'Structure BLA'!B44</f>
        <v>Places de manœuvre</v>
      </c>
      <c r="C442" s="179" t="str">
        <f>'Structure BLA'!C44</f>
        <v>SAA 10</v>
      </c>
      <c r="D442" s="179" t="str">
        <f>'Structure BLA'!D44</f>
        <v>Surface extérieure</v>
      </c>
      <c r="E442" s="193">
        <f>'Structure BLA'!E44</f>
        <v>0</v>
      </c>
      <c r="F442" s="546">
        <f>'Structure BLA'!F44</f>
        <v>0</v>
      </c>
      <c r="G442" s="546" t="str">
        <f>'Structure BLA'!G44</f>
        <v>-</v>
      </c>
      <c r="H442" s="523">
        <f>'Structure BLA'!H44</f>
        <v>0</v>
      </c>
      <c r="I442" s="179" t="s">
        <v>58</v>
      </c>
      <c r="J442" s="179" t="s">
        <v>59</v>
      </c>
      <c r="K442" s="179">
        <f>'Structure BLA'!I44</f>
        <v>0</v>
      </c>
    </row>
    <row r="443" spans="1:11" s="61" customFormat="1" ht="15" customHeight="1" x14ac:dyDescent="0.25">
      <c r="A443" s="179" t="str">
        <f>'Structure BLA'!A45</f>
        <v>10.2.4</v>
      </c>
      <c r="B443" s="179" t="str">
        <f>'Structure BLA'!B45</f>
        <v>Surface non constructible</v>
      </c>
      <c r="C443" s="179" t="str">
        <f>'Structure BLA'!C45</f>
        <v>SAA 10</v>
      </c>
      <c r="D443" s="179" t="str">
        <f>'Structure BLA'!D45</f>
        <v>Surface extérieure</v>
      </c>
      <c r="E443" s="193">
        <f>'Structure BLA'!E45</f>
        <v>0</v>
      </c>
      <c r="F443" s="546">
        <f>'Structure BLA'!F45</f>
        <v>0</v>
      </c>
      <c r="G443" s="546" t="str">
        <f>'Structure BLA'!G45</f>
        <v>-</v>
      </c>
      <c r="H443" s="523">
        <f>'Structure BLA'!H45</f>
        <v>0</v>
      </c>
      <c r="I443" s="179" t="s">
        <v>58</v>
      </c>
      <c r="J443" s="179" t="s">
        <v>59</v>
      </c>
      <c r="K443" s="179">
        <f>'Structure BLA'!I45</f>
        <v>0</v>
      </c>
    </row>
    <row r="444" spans="1:11" s="61" customFormat="1" ht="15" customHeight="1" x14ac:dyDescent="0.25">
      <c r="A444" s="179" t="str">
        <f>'Structure BLA'!A49</f>
        <v>B.1.3.1</v>
      </c>
      <c r="B444" s="179" t="str">
        <f>'Structure BLA'!B49</f>
        <v>Bureau 2 pers. (2 PTB)</v>
      </c>
      <c r="C444" s="179" t="str">
        <f>'Structure BLA'!C49</f>
        <v>SUP 2</v>
      </c>
      <c r="D444" s="179" t="str">
        <f>'Structure BLA'!D49</f>
        <v>m2/mil</v>
      </c>
      <c r="E444" s="193">
        <f>'Structure BLA'!E49</f>
        <v>0</v>
      </c>
      <c r="F444" s="546">
        <f>'Structure BLA'!F49</f>
        <v>10.5</v>
      </c>
      <c r="G444" s="546">
        <f>'Structure BLA'!G49</f>
        <v>21</v>
      </c>
      <c r="H444" s="523">
        <f>'Structure BLA'!H49</f>
        <v>0</v>
      </c>
      <c r="I444" s="179" t="s">
        <v>58</v>
      </c>
      <c r="J444" s="179" t="s">
        <v>59</v>
      </c>
      <c r="K444" s="179">
        <f>'Structure BLA'!I49</f>
        <v>0</v>
      </c>
    </row>
    <row r="445" spans="1:11" s="61" customFormat="1" ht="15" customHeight="1" x14ac:dyDescent="0.25">
      <c r="A445" s="179" t="str">
        <f>'Structure BLA'!A50</f>
        <v>B.1.3.2</v>
      </c>
      <c r="B445" s="179" t="str">
        <f>'Structure BLA'!B50</f>
        <v xml:space="preserve">Bureau 1 pers. (1 PTB) </v>
      </c>
      <c r="C445" s="179" t="str">
        <f>'Structure BLA'!C50</f>
        <v>SUP 2</v>
      </c>
      <c r="D445" s="179" t="str">
        <f>'Structure BLA'!D50</f>
        <v>Local</v>
      </c>
      <c r="E445" s="193">
        <f>'Structure BLA'!E50</f>
        <v>0</v>
      </c>
      <c r="F445" s="546">
        <f>'Structure BLA'!F50</f>
        <v>10.5</v>
      </c>
      <c r="G445" s="546" t="str">
        <f>'Structure BLA'!G50</f>
        <v>-</v>
      </c>
      <c r="H445" s="523">
        <f>'Structure BLA'!H50</f>
        <v>0</v>
      </c>
      <c r="I445" s="179" t="s">
        <v>58</v>
      </c>
      <c r="J445" s="179" t="s">
        <v>59</v>
      </c>
      <c r="K445" s="179">
        <f>'Structure BLA'!I50</f>
        <v>0</v>
      </c>
    </row>
    <row r="446" spans="1:11" s="61" customFormat="1" ht="15" customHeight="1" x14ac:dyDescent="0.25">
      <c r="A446" s="179" t="str">
        <f>'Structure BLA'!A51</f>
        <v>B.1.3.3</v>
      </c>
      <c r="B446" s="179" t="str">
        <f>'Structure BLA'!B51</f>
        <v>Bureau multipostes 3 pers. (3 PTB)</v>
      </c>
      <c r="C446" s="179" t="str">
        <f>'Structure BLA'!C51</f>
        <v>SUP 2</v>
      </c>
      <c r="D446" s="179" t="str">
        <f>'Structure BLA'!D51</f>
        <v>m2/mil</v>
      </c>
      <c r="E446" s="193">
        <f>'Structure BLA'!E51</f>
        <v>0</v>
      </c>
      <c r="F446" s="546">
        <f>'Structure BLA'!F51</f>
        <v>7</v>
      </c>
      <c r="G446" s="546">
        <f>'Structure BLA'!G51</f>
        <v>21</v>
      </c>
      <c r="H446" s="523">
        <f>'Structure BLA'!H51</f>
        <v>0</v>
      </c>
      <c r="I446" s="179" t="s">
        <v>58</v>
      </c>
      <c r="J446" s="179" t="s">
        <v>59</v>
      </c>
      <c r="K446" s="179">
        <f>'Structure BLA'!I51</f>
        <v>0</v>
      </c>
    </row>
    <row r="447" spans="1:11" s="61" customFormat="1" ht="15" customHeight="1" x14ac:dyDescent="0.25">
      <c r="A447" s="179" t="str">
        <f>'Structure BLA'!A54</f>
        <v>B.3.1</v>
      </c>
      <c r="B447" s="179" t="str">
        <f>'Structure BLA'!B54</f>
        <v>Salle de rapports</v>
      </c>
      <c r="C447" s="179" t="str">
        <f>'Structure BLA'!C54</f>
        <v>SUP 2</v>
      </c>
      <c r="D447" s="179" t="str">
        <f>'Structure BLA'!D54</f>
        <v>m2/mil</v>
      </c>
      <c r="E447" s="193">
        <f>'Structure BLA'!E54</f>
        <v>0</v>
      </c>
      <c r="F447" s="546">
        <f>'Structure BLA'!F54</f>
        <v>2</v>
      </c>
      <c r="G447" s="546" t="str">
        <f>'Structure BLA'!G54</f>
        <v>-</v>
      </c>
      <c r="H447" s="523">
        <f>'Structure BLA'!H54</f>
        <v>0</v>
      </c>
      <c r="I447" s="179" t="s">
        <v>58</v>
      </c>
      <c r="J447" s="179" t="s">
        <v>59</v>
      </c>
      <c r="K447" s="179">
        <f>'Structure BLA'!I54</f>
        <v>0</v>
      </c>
    </row>
    <row r="448" spans="1:11" s="61" customFormat="1" ht="15" customHeight="1" x14ac:dyDescent="0.25">
      <c r="A448" s="179" t="str">
        <f>'Structure BLA'!A55</f>
        <v>C.1.3</v>
      </c>
      <c r="B448" s="179" t="str">
        <f>'Structure BLA'!B55</f>
        <v xml:space="preserve">Halle de fabrication pour artisans trp </v>
      </c>
      <c r="C448" s="179" t="str">
        <f>'Structure BLA'!C55</f>
        <v>SUP 3</v>
      </c>
      <c r="D448" s="179" t="str">
        <f>'Structure BLA'!D55</f>
        <v>m²</v>
      </c>
      <c r="E448" s="193">
        <f>'Structure BLA'!E55</f>
        <v>0</v>
      </c>
      <c r="F448" s="546">
        <f>'Structure BLA'!F55</f>
        <v>0</v>
      </c>
      <c r="G448" s="546" t="str">
        <f>'Structure BLA'!G55</f>
        <v>-</v>
      </c>
      <c r="H448" s="523">
        <f>'Structure BLA'!H55</f>
        <v>0</v>
      </c>
      <c r="I448" s="179" t="s">
        <v>58</v>
      </c>
      <c r="J448" s="179" t="s">
        <v>59</v>
      </c>
      <c r="K448" s="179">
        <f>'Structure BLA'!I55</f>
        <v>0</v>
      </c>
    </row>
    <row r="449" spans="1:11" s="61" customFormat="1" ht="15" customHeight="1" x14ac:dyDescent="0.25">
      <c r="A449" s="179" t="str">
        <f>'Structure BLA'!A56</f>
        <v>C.1.4</v>
      </c>
      <c r="B449" s="179" t="str">
        <f>'Structure BLA'!B56</f>
        <v>Halle de fabrication maint</v>
      </c>
      <c r="C449" s="179" t="str">
        <f>'Structure BLA'!C56</f>
        <v>SUP 3</v>
      </c>
      <c r="D449" s="179" t="str">
        <f>'Structure BLA'!D56</f>
        <v>m²</v>
      </c>
      <c r="E449" s="193">
        <f>'Structure BLA'!E56</f>
        <v>0</v>
      </c>
      <c r="F449" s="546">
        <f>'Structure BLA'!F56</f>
        <v>0</v>
      </c>
      <c r="G449" s="546" t="str">
        <f>'Structure BLA'!G56</f>
        <v>-</v>
      </c>
      <c r="H449" s="523">
        <f>'Structure BLA'!H56</f>
        <v>0</v>
      </c>
      <c r="I449" s="179" t="s">
        <v>58</v>
      </c>
      <c r="J449" s="179" t="s">
        <v>59</v>
      </c>
      <c r="K449" s="179">
        <f>'Structure BLA'!I56</f>
        <v>0</v>
      </c>
    </row>
    <row r="450" spans="1:11" s="61" customFormat="1" ht="15" customHeight="1" x14ac:dyDescent="0.25">
      <c r="A450" s="179" t="str">
        <f>'Structure BLA'!A57</f>
        <v>C.2.1</v>
      </c>
      <c r="B450" s="179" t="str">
        <f>'Structure BLA'!B57</f>
        <v>Atelier véhicules à roues</v>
      </c>
      <c r="C450" s="179" t="str">
        <f>'Structure BLA'!C57</f>
        <v>SUP 3</v>
      </c>
      <c r="D450" s="179" t="str">
        <f>'Structure BLA'!D57</f>
        <v>m²</v>
      </c>
      <c r="E450" s="193">
        <f>'Structure BLA'!E57</f>
        <v>0</v>
      </c>
      <c r="F450" s="546">
        <f>'Structure BLA'!F57</f>
        <v>0</v>
      </c>
      <c r="G450" s="546" t="str">
        <f>'Structure BLA'!G57</f>
        <v>-</v>
      </c>
      <c r="H450" s="523">
        <f>'Structure BLA'!H57</f>
        <v>0</v>
      </c>
      <c r="I450" s="179" t="s">
        <v>58</v>
      </c>
      <c r="J450" s="179" t="s">
        <v>59</v>
      </c>
      <c r="K450" s="179">
        <f>'Structure BLA'!I57</f>
        <v>0</v>
      </c>
    </row>
    <row r="451" spans="1:11" s="61" customFormat="1" ht="15" customHeight="1" x14ac:dyDescent="0.25">
      <c r="A451" s="179" t="str">
        <f>'Structure BLA'!A58</f>
        <v>C.2.2</v>
      </c>
      <c r="B451" s="179" t="str">
        <f>'Structure BLA'!B58</f>
        <v>Atelier véhicules blindés à roues</v>
      </c>
      <c r="C451" s="179" t="str">
        <f>'Structure BLA'!C58</f>
        <v>SUP 3</v>
      </c>
      <c r="D451" s="179" t="str">
        <f>'Structure BLA'!D58</f>
        <v>m²</v>
      </c>
      <c r="E451" s="193">
        <f>'Structure BLA'!E58</f>
        <v>0</v>
      </c>
      <c r="F451" s="546">
        <f>'Structure BLA'!F58</f>
        <v>0</v>
      </c>
      <c r="G451" s="546" t="str">
        <f>'Structure BLA'!G58</f>
        <v>-</v>
      </c>
      <c r="H451" s="523">
        <f>'Structure BLA'!H58</f>
        <v>0</v>
      </c>
      <c r="I451" s="179" t="s">
        <v>58</v>
      </c>
      <c r="J451" s="179" t="s">
        <v>59</v>
      </c>
      <c r="K451" s="179">
        <f>'Structure BLA'!I58</f>
        <v>0</v>
      </c>
    </row>
    <row r="452" spans="1:11" s="61" customFormat="1" ht="15" customHeight="1" x14ac:dyDescent="0.25">
      <c r="A452" s="179" t="str">
        <f>'Structure BLA'!A59</f>
        <v>C.2.3</v>
      </c>
      <c r="B452" s="179" t="str">
        <f>'Structure BLA'!B59</f>
        <v>Atelier véhicules à chenilles</v>
      </c>
      <c r="C452" s="179" t="str">
        <f>'Structure BLA'!C59</f>
        <v>SUP 3</v>
      </c>
      <c r="D452" s="179" t="str">
        <f>'Structure BLA'!D59</f>
        <v>m²</v>
      </c>
      <c r="E452" s="193">
        <f>'Structure BLA'!E59</f>
        <v>0</v>
      </c>
      <c r="F452" s="546">
        <f>'Structure BLA'!F59</f>
        <v>0</v>
      </c>
      <c r="G452" s="546" t="str">
        <f>'Structure BLA'!G59</f>
        <v>-</v>
      </c>
      <c r="H452" s="523">
        <f>'Structure BLA'!H59</f>
        <v>0</v>
      </c>
      <c r="I452" s="179" t="s">
        <v>58</v>
      </c>
      <c r="J452" s="179" t="s">
        <v>59</v>
      </c>
      <c r="K452" s="179">
        <f>'Structure BLA'!I59</f>
        <v>0</v>
      </c>
    </row>
    <row r="453" spans="1:11" s="61" customFormat="1" ht="15" customHeight="1" x14ac:dyDescent="0.25">
      <c r="A453" s="179" t="str">
        <f>'Structure BLA'!A60</f>
        <v>C.2.4</v>
      </c>
      <c r="B453" s="179" t="str">
        <f>'Structure BLA'!B60</f>
        <v>Atelier carrosserie / tôlerie</v>
      </c>
      <c r="C453" s="179" t="str">
        <f>'Structure BLA'!C60</f>
        <v>SUP 3</v>
      </c>
      <c r="D453" s="179" t="str">
        <f>'Structure BLA'!D60</f>
        <v>m²</v>
      </c>
      <c r="E453" s="193">
        <f>'Structure BLA'!E60</f>
        <v>0</v>
      </c>
      <c r="F453" s="546">
        <f>'Structure BLA'!F60</f>
        <v>0</v>
      </c>
      <c r="G453" s="546" t="str">
        <f>'Structure BLA'!G60</f>
        <v>-</v>
      </c>
      <c r="H453" s="523">
        <f>'Structure BLA'!H60</f>
        <v>0</v>
      </c>
      <c r="I453" s="179" t="s">
        <v>58</v>
      </c>
      <c r="J453" s="179" t="s">
        <v>59</v>
      </c>
      <c r="K453" s="179">
        <f>'Structure BLA'!I60</f>
        <v>0</v>
      </c>
    </row>
    <row r="454" spans="1:11" s="61" customFormat="1" ht="15" customHeight="1" x14ac:dyDescent="0.25">
      <c r="A454" s="179" t="str">
        <f>'Structure BLA'!A61</f>
        <v>C.2.5</v>
      </c>
      <c r="B454" s="179" t="str">
        <f>'Structure BLA'!B61</f>
        <v>Atelier de peinture</v>
      </c>
      <c r="C454" s="179" t="str">
        <f>'Structure BLA'!C61</f>
        <v>SUP 3</v>
      </c>
      <c r="D454" s="179" t="str">
        <f>'Structure BLA'!D61</f>
        <v>m²</v>
      </c>
      <c r="E454" s="193">
        <f>'Structure BLA'!E61</f>
        <v>0</v>
      </c>
      <c r="F454" s="546">
        <f>'Structure BLA'!F61</f>
        <v>0</v>
      </c>
      <c r="G454" s="546" t="str">
        <f>'Structure BLA'!G61</f>
        <v>-</v>
      </c>
      <c r="H454" s="523">
        <f>'Structure BLA'!H61</f>
        <v>0</v>
      </c>
      <c r="I454" s="179" t="s">
        <v>58</v>
      </c>
      <c r="J454" s="179" t="s">
        <v>59</v>
      </c>
      <c r="K454" s="179">
        <f>'Structure BLA'!I61</f>
        <v>0</v>
      </c>
    </row>
    <row r="455" spans="1:11" s="61" customFormat="1" ht="15" customHeight="1" x14ac:dyDescent="0.25">
      <c r="A455" s="179" t="str">
        <f>'Structure BLA'!A62</f>
        <v>C.2.6</v>
      </c>
      <c r="B455" s="179" t="str">
        <f>'Structure BLA'!B62</f>
        <v>Armurerie</v>
      </c>
      <c r="C455" s="179" t="str">
        <f>'Structure BLA'!C62</f>
        <v>SUP 3</v>
      </c>
      <c r="D455" s="179" t="str">
        <f>'Structure BLA'!D62</f>
        <v>m²</v>
      </c>
      <c r="E455" s="193">
        <f>'Structure BLA'!E62</f>
        <v>0</v>
      </c>
      <c r="F455" s="546">
        <f>'Structure BLA'!F62</f>
        <v>0</v>
      </c>
      <c r="G455" s="546" t="str">
        <f>'Structure BLA'!G62</f>
        <v>-</v>
      </c>
      <c r="H455" s="523">
        <f>'Structure BLA'!H62</f>
        <v>0</v>
      </c>
      <c r="I455" s="179" t="s">
        <v>58</v>
      </c>
      <c r="J455" s="179" t="s">
        <v>59</v>
      </c>
      <c r="K455" s="179">
        <f>'Structure BLA'!I62</f>
        <v>0</v>
      </c>
    </row>
    <row r="456" spans="1:11" s="61" customFormat="1" ht="15" customHeight="1" x14ac:dyDescent="0.25">
      <c r="A456" s="179" t="str">
        <f>'Structure BLA'!A63</f>
        <v>C.2.7</v>
      </c>
      <c r="B456" s="179" t="str">
        <f>'Structure BLA'!B63</f>
        <v>Atelier transmission / communication</v>
      </c>
      <c r="C456" s="179" t="str">
        <f>'Structure BLA'!C63</f>
        <v>SUP 3</v>
      </c>
      <c r="D456" s="179" t="str">
        <f>'Structure BLA'!D63</f>
        <v>m²</v>
      </c>
      <c r="E456" s="193">
        <f>'Structure BLA'!E63</f>
        <v>0</v>
      </c>
      <c r="F456" s="546">
        <f>'Structure BLA'!F63</f>
        <v>0</v>
      </c>
      <c r="G456" s="546" t="str">
        <f>'Structure BLA'!G63</f>
        <v>-</v>
      </c>
      <c r="H456" s="523">
        <f>'Structure BLA'!H63</f>
        <v>0</v>
      </c>
      <c r="I456" s="179" t="s">
        <v>58</v>
      </c>
      <c r="J456" s="179" t="s">
        <v>59</v>
      </c>
      <c r="K456" s="179">
        <f>'Structure BLA'!I63</f>
        <v>0</v>
      </c>
    </row>
    <row r="457" spans="1:11" s="61" customFormat="1" ht="15" customHeight="1" x14ac:dyDescent="0.25">
      <c r="A457" s="179" t="str">
        <f>'Structure BLA'!A64</f>
        <v>C.2.8</v>
      </c>
      <c r="B457" s="179" t="str">
        <f>'Structure BLA'!B64</f>
        <v>Atelier systèmes</v>
      </c>
      <c r="C457" s="179" t="str">
        <f>'Structure BLA'!C64</f>
        <v>SUP 3</v>
      </c>
      <c r="D457" s="179" t="str">
        <f>'Structure BLA'!D64</f>
        <v>m²</v>
      </c>
      <c r="E457" s="193">
        <f>'Structure BLA'!E64</f>
        <v>0</v>
      </c>
      <c r="F457" s="546">
        <f>'Structure BLA'!F64</f>
        <v>0</v>
      </c>
      <c r="G457" s="546" t="str">
        <f>'Structure BLA'!G64</f>
        <v>-</v>
      </c>
      <c r="H457" s="523">
        <f>'Structure BLA'!H64</f>
        <v>0</v>
      </c>
      <c r="I457" s="179" t="s">
        <v>58</v>
      </c>
      <c r="J457" s="179" t="s">
        <v>59</v>
      </c>
      <c r="K457" s="179">
        <f>'Structure BLA'!I64</f>
        <v>0</v>
      </c>
    </row>
    <row r="458" spans="1:11" s="61" customFormat="1" ht="15" customHeight="1" x14ac:dyDescent="0.25">
      <c r="A458" s="179" t="str">
        <f>'Structure BLA'!A65</f>
        <v>C.2.9</v>
      </c>
      <c r="B458" s="179" t="str">
        <f>'Structure BLA'!B65</f>
        <v>Atelier conteneurs</v>
      </c>
      <c r="C458" s="179" t="str">
        <f>'Structure BLA'!C65</f>
        <v>SUP 3</v>
      </c>
      <c r="D458" s="179" t="str">
        <f>'Structure BLA'!D65</f>
        <v>m²</v>
      </c>
      <c r="E458" s="193">
        <f>'Structure BLA'!E65</f>
        <v>0</v>
      </c>
      <c r="F458" s="546">
        <f>'Structure BLA'!F65</f>
        <v>0</v>
      </c>
      <c r="G458" s="546" t="str">
        <f>'Structure BLA'!G65</f>
        <v>-</v>
      </c>
      <c r="H458" s="523">
        <f>'Structure BLA'!H65</f>
        <v>0</v>
      </c>
      <c r="I458" s="179" t="s">
        <v>58</v>
      </c>
      <c r="J458" s="179" t="s">
        <v>59</v>
      </c>
      <c r="K458" s="179">
        <f>'Structure BLA'!I65</f>
        <v>0</v>
      </c>
    </row>
    <row r="459" spans="1:11" s="61" customFormat="1" ht="15" customHeight="1" x14ac:dyDescent="0.25">
      <c r="A459" s="179" t="str">
        <f>'Structure BLA'!A66</f>
        <v>C.2.10</v>
      </c>
      <c r="B459" s="179" t="str">
        <f>'Structure BLA'!B66</f>
        <v>Atelier extincteurs</v>
      </c>
      <c r="C459" s="179" t="str">
        <f>'Structure BLA'!C66</f>
        <v>SUP 3</v>
      </c>
      <c r="D459" s="179" t="str">
        <f>'Structure BLA'!D66</f>
        <v>m²</v>
      </c>
      <c r="E459" s="193">
        <f>'Structure BLA'!E66</f>
        <v>0</v>
      </c>
      <c r="F459" s="546">
        <f>'Structure BLA'!F66</f>
        <v>0</v>
      </c>
      <c r="G459" s="546" t="str">
        <f>'Structure BLA'!G66</f>
        <v>-</v>
      </c>
      <c r="H459" s="523">
        <f>'Structure BLA'!H66</f>
        <v>0</v>
      </c>
      <c r="I459" s="179" t="s">
        <v>58</v>
      </c>
      <c r="J459" s="179" t="s">
        <v>59</v>
      </c>
      <c r="K459" s="179">
        <f>'Structure BLA'!I66</f>
        <v>0</v>
      </c>
    </row>
    <row r="460" spans="1:11" s="61" customFormat="1" ht="15" customHeight="1" x14ac:dyDescent="0.25">
      <c r="A460" s="179" t="str">
        <f>'Structure BLA'!A67</f>
        <v>C.2.11</v>
      </c>
      <c r="B460" s="179" t="str">
        <f>'Structure BLA'!B67</f>
        <v>Atelier d’instruction</v>
      </c>
      <c r="C460" s="179" t="str">
        <f>'Structure BLA'!C67</f>
        <v>SUP 3</v>
      </c>
      <c r="D460" s="179" t="str">
        <f>'Structure BLA'!D67</f>
        <v>m²</v>
      </c>
      <c r="E460" s="193">
        <f>'Structure BLA'!E67</f>
        <v>0</v>
      </c>
      <c r="F460" s="546">
        <f>'Structure BLA'!F67</f>
        <v>0</v>
      </c>
      <c r="G460" s="546" t="str">
        <f>'Structure BLA'!G67</f>
        <v>-</v>
      </c>
      <c r="H460" s="523">
        <f>'Structure BLA'!H67</f>
        <v>0</v>
      </c>
      <c r="I460" s="179" t="s">
        <v>58</v>
      </c>
      <c r="J460" s="179" t="s">
        <v>59</v>
      </c>
      <c r="K460" s="179">
        <f>'Structure BLA'!I67</f>
        <v>0</v>
      </c>
    </row>
    <row r="461" spans="1:11" s="61" customFormat="1" ht="15" customHeight="1" x14ac:dyDescent="0.25">
      <c r="A461" s="179" t="str">
        <f>'Structure BLA'!A68</f>
        <v>C.3.1</v>
      </c>
      <c r="B461" s="179" t="str">
        <f>'Structure BLA'!B68</f>
        <v>Atelier de couture</v>
      </c>
      <c r="C461" s="179" t="str">
        <f>'Structure BLA'!C68</f>
        <v>SUP 3</v>
      </c>
      <c r="D461" s="179" t="str">
        <f>'Structure BLA'!D68</f>
        <v>m²</v>
      </c>
      <c r="E461" s="193">
        <f>'Structure BLA'!E68</f>
        <v>0</v>
      </c>
      <c r="F461" s="546">
        <f>'Structure BLA'!F68</f>
        <v>0</v>
      </c>
      <c r="G461" s="546" t="str">
        <f>'Structure BLA'!G68</f>
        <v>-</v>
      </c>
      <c r="H461" s="523">
        <f>'Structure BLA'!H68</f>
        <v>0</v>
      </c>
      <c r="I461" s="179" t="s">
        <v>58</v>
      </c>
      <c r="J461" s="179" t="s">
        <v>59</v>
      </c>
      <c r="K461" s="179">
        <f>'Structure BLA'!I68</f>
        <v>0</v>
      </c>
    </row>
    <row r="462" spans="1:11" s="61" customFormat="1" ht="15" customHeight="1" x14ac:dyDescent="0.25">
      <c r="A462" s="179" t="str">
        <f>'Structure BLA'!A69</f>
        <v>C.3.2</v>
      </c>
      <c r="B462" s="179" t="str">
        <f>'Structure BLA'!B69</f>
        <v>Sellerie</v>
      </c>
      <c r="C462" s="179" t="str">
        <f>'Structure BLA'!C69</f>
        <v>SUP 3</v>
      </c>
      <c r="D462" s="179" t="str">
        <f>'Structure BLA'!D69</f>
        <v>m²</v>
      </c>
      <c r="E462" s="193">
        <f>'Structure BLA'!E69</f>
        <v>0</v>
      </c>
      <c r="F462" s="546">
        <f>'Structure BLA'!F69</f>
        <v>0</v>
      </c>
      <c r="G462" s="546" t="str">
        <f>'Structure BLA'!G69</f>
        <v>-</v>
      </c>
      <c r="H462" s="523">
        <f>'Structure BLA'!H69</f>
        <v>0</v>
      </c>
      <c r="I462" s="179" t="s">
        <v>58</v>
      </c>
      <c r="J462" s="179" t="s">
        <v>59</v>
      </c>
      <c r="K462" s="179">
        <f>'Structure BLA'!I69</f>
        <v>0</v>
      </c>
    </row>
    <row r="463" spans="1:11" s="61" customFormat="1" ht="15" customHeight="1" x14ac:dyDescent="0.25">
      <c r="A463" s="179" t="str">
        <f>'Structure BLA'!A70</f>
        <v>C.3.3</v>
      </c>
      <c r="B463" s="179" t="str">
        <f>'Structure BLA'!B70</f>
        <v>Atelier général</v>
      </c>
      <c r="C463" s="179" t="str">
        <f>'Structure BLA'!C70</f>
        <v>SUP 3</v>
      </c>
      <c r="D463" s="179" t="str">
        <f>'Structure BLA'!D70</f>
        <v>m²</v>
      </c>
      <c r="E463" s="193">
        <f>'Structure BLA'!E70</f>
        <v>0</v>
      </c>
      <c r="F463" s="546">
        <f>'Structure BLA'!F70</f>
        <v>0</v>
      </c>
      <c r="G463" s="546" t="str">
        <f>'Structure BLA'!G70</f>
        <v>-</v>
      </c>
      <c r="H463" s="523">
        <f>'Structure BLA'!H70</f>
        <v>0</v>
      </c>
      <c r="I463" s="179" t="s">
        <v>58</v>
      </c>
      <c r="J463" s="179" t="s">
        <v>59</v>
      </c>
      <c r="K463" s="179">
        <f>'Structure BLA'!I70</f>
        <v>0</v>
      </c>
    </row>
    <row r="464" spans="1:11" s="61" customFormat="1" ht="15" customHeight="1" x14ac:dyDescent="0.25">
      <c r="A464" s="179" t="str">
        <f>'Structure BLA'!A71</f>
        <v>C.4.1</v>
      </c>
      <c r="B464" s="179" t="str">
        <f>'Structure BLA'!B71</f>
        <v>Atelier CVCS/sanitaire</v>
      </c>
      <c r="C464" s="179" t="str">
        <f>'Structure BLA'!C71</f>
        <v>SUP 3</v>
      </c>
      <c r="D464" s="179" t="str">
        <f>'Structure BLA'!D71</f>
        <v>m²</v>
      </c>
      <c r="E464" s="193">
        <f>'Structure BLA'!E71</f>
        <v>0</v>
      </c>
      <c r="F464" s="546">
        <f>'Structure BLA'!F71</f>
        <v>0</v>
      </c>
      <c r="G464" s="546" t="str">
        <f>'Structure BLA'!G71</f>
        <v>-</v>
      </c>
      <c r="H464" s="523">
        <f>'Structure BLA'!H71</f>
        <v>0</v>
      </c>
      <c r="I464" s="179" t="s">
        <v>58</v>
      </c>
      <c r="J464" s="179" t="s">
        <v>59</v>
      </c>
      <c r="K464" s="179">
        <f>'Structure BLA'!I71</f>
        <v>0</v>
      </c>
    </row>
    <row r="465" spans="1:11" s="61" customFormat="1" ht="15" customHeight="1" x14ac:dyDescent="0.25">
      <c r="A465" s="179" t="str">
        <f>'Structure BLA'!A72</f>
        <v>C.4.2</v>
      </c>
      <c r="B465" s="179" t="str">
        <f>'Structure BLA'!B72</f>
        <v>Atelier électricité</v>
      </c>
      <c r="C465" s="179" t="str">
        <f>'Structure BLA'!C72</f>
        <v>SUP 3</v>
      </c>
      <c r="D465" s="179" t="str">
        <f>'Structure BLA'!D72</f>
        <v>m²</v>
      </c>
      <c r="E465" s="193">
        <f>'Structure BLA'!E72</f>
        <v>0</v>
      </c>
      <c r="F465" s="546">
        <f>'Structure BLA'!F72</f>
        <v>0</v>
      </c>
      <c r="G465" s="546" t="str">
        <f>'Structure BLA'!G72</f>
        <v>-</v>
      </c>
      <c r="H465" s="523">
        <f>'Structure BLA'!H72</f>
        <v>0</v>
      </c>
      <c r="I465" s="179" t="s">
        <v>58</v>
      </c>
      <c r="J465" s="179" t="s">
        <v>59</v>
      </c>
      <c r="K465" s="179">
        <f>'Structure BLA'!I72</f>
        <v>0</v>
      </c>
    </row>
    <row r="466" spans="1:11" s="61" customFormat="1" ht="15" customHeight="1" x14ac:dyDescent="0.25">
      <c r="A466" s="179" t="str">
        <f>'Structure BLA'!A73</f>
        <v>C.4.3</v>
      </c>
      <c r="B466" s="179" t="str">
        <f>'Structure BLA'!B73</f>
        <v>Menuiserie</v>
      </c>
      <c r="C466" s="179" t="str">
        <f>'Structure BLA'!C73</f>
        <v>SUP 3</v>
      </c>
      <c r="D466" s="179" t="str">
        <f>'Structure BLA'!D73</f>
        <v>m²</v>
      </c>
      <c r="E466" s="193">
        <f>'Structure BLA'!E73</f>
        <v>0</v>
      </c>
      <c r="F466" s="546">
        <f>'Structure BLA'!F73</f>
        <v>0</v>
      </c>
      <c r="G466" s="546" t="str">
        <f>'Structure BLA'!G73</f>
        <v>-</v>
      </c>
      <c r="H466" s="523">
        <f>'Structure BLA'!H73</f>
        <v>0</v>
      </c>
      <c r="I466" s="179" t="s">
        <v>58</v>
      </c>
      <c r="J466" s="179" t="s">
        <v>59</v>
      </c>
      <c r="K466" s="179">
        <f>'Structure BLA'!I73</f>
        <v>0</v>
      </c>
    </row>
    <row r="467" spans="1:11" s="61" customFormat="1" ht="15" customHeight="1" x14ac:dyDescent="0.25">
      <c r="A467" s="179" t="str">
        <f>'Structure BLA'!A74</f>
        <v>D.1.14</v>
      </c>
      <c r="B467" s="179" t="str">
        <f>'Structure BLA'!B74</f>
        <v>Locaux de stockage pour matières dangereuses
(solvants, carburants)</v>
      </c>
      <c r="C467" s="179" t="str">
        <f>'Structure BLA'!C74</f>
        <v>SUP 4</v>
      </c>
      <c r="D467" s="179" t="str">
        <f>'Structure BLA'!D74</f>
        <v>m²</v>
      </c>
      <c r="E467" s="193">
        <f>'Structure BLA'!E74</f>
        <v>0</v>
      </c>
      <c r="F467" s="546">
        <f>'Structure BLA'!F74</f>
        <v>0</v>
      </c>
      <c r="G467" s="546" t="str">
        <f>'Structure BLA'!G74</f>
        <v>-</v>
      </c>
      <c r="H467" s="523">
        <f>'Structure BLA'!H74</f>
        <v>0</v>
      </c>
      <c r="I467" s="179" t="s">
        <v>58</v>
      </c>
      <c r="J467" s="179" t="s">
        <v>59</v>
      </c>
      <c r="K467" s="179">
        <f>'Structure BLA'!I74</f>
        <v>0</v>
      </c>
    </row>
    <row r="468" spans="1:11" s="61" customFormat="1" ht="15" customHeight="1" x14ac:dyDescent="0.25">
      <c r="A468" s="179" t="str">
        <f>'Structure BLA'!A75</f>
        <v>D.1.15</v>
      </c>
      <c r="B468" s="179" t="str">
        <f>'Structure BLA'!B75</f>
        <v xml:space="preserve">Locaux de stockage munitions </v>
      </c>
      <c r="C468" s="179" t="str">
        <f>'Structure BLA'!C75</f>
        <v>SUP 4</v>
      </c>
      <c r="D468" s="179" t="str">
        <f>'Structure BLA'!D75</f>
        <v>m²</v>
      </c>
      <c r="E468" s="193">
        <f>'Structure BLA'!E75</f>
        <v>0</v>
      </c>
      <c r="F468" s="546">
        <f>'Structure BLA'!F75</f>
        <v>0</v>
      </c>
      <c r="G468" s="546" t="str">
        <f>'Structure BLA'!G75</f>
        <v>-</v>
      </c>
      <c r="H468" s="523">
        <f>'Structure BLA'!H75</f>
        <v>0</v>
      </c>
      <c r="I468" s="179" t="s">
        <v>58</v>
      </c>
      <c r="J468" s="179" t="s">
        <v>59</v>
      </c>
      <c r="K468" s="179">
        <f>'Structure BLA'!I75</f>
        <v>0</v>
      </c>
    </row>
    <row r="469" spans="1:11" s="61" customFormat="1" ht="15" customHeight="1" x14ac:dyDescent="0.25">
      <c r="A469" s="179" t="str">
        <f>'Structure BLA'!A76</f>
        <v>D.1.16</v>
      </c>
      <c r="B469" s="179" t="str">
        <f>'Structure BLA'!B76</f>
        <v xml:space="preserve">Local de sécurité </v>
      </c>
      <c r="C469" s="179" t="str">
        <f>'Structure BLA'!C76</f>
        <v>SUP 4</v>
      </c>
      <c r="D469" s="179" t="str">
        <f>'Structure BLA'!D76</f>
        <v>m²</v>
      </c>
      <c r="E469" s="193">
        <f>'Structure BLA'!E76</f>
        <v>0</v>
      </c>
      <c r="F469" s="546">
        <f>'Structure BLA'!F76</f>
        <v>0</v>
      </c>
      <c r="G469" s="546" t="str">
        <f>'Structure BLA'!G76</f>
        <v>-</v>
      </c>
      <c r="H469" s="523">
        <f>'Structure BLA'!H76</f>
        <v>0</v>
      </c>
      <c r="I469" s="179" t="s">
        <v>58</v>
      </c>
      <c r="J469" s="179" t="s">
        <v>59</v>
      </c>
      <c r="K469" s="179">
        <f>'Structure BLA'!I76</f>
        <v>0</v>
      </c>
    </row>
    <row r="470" spans="1:11" s="61" customFormat="1" ht="15" customHeight="1" x14ac:dyDescent="0.25">
      <c r="A470" s="179" t="str">
        <f>'Structure BLA'!A77</f>
        <v>D.1.20</v>
      </c>
      <c r="B470" s="179" t="str">
        <f>'Structure BLA'!B77</f>
        <v>Salle de séchage pour vêtements</v>
      </c>
      <c r="C470" s="179" t="str">
        <f>'Structure BLA'!C77</f>
        <v>SUP 4</v>
      </c>
      <c r="D470" s="179" t="str">
        <f>'Structure BLA'!D77</f>
        <v>m²</v>
      </c>
      <c r="E470" s="193">
        <f>'Structure BLA'!E77</f>
        <v>0</v>
      </c>
      <c r="F470" s="546">
        <f>'Structure BLA'!F77</f>
        <v>0</v>
      </c>
      <c r="G470" s="546" t="str">
        <f>'Structure BLA'!G77</f>
        <v>-</v>
      </c>
      <c r="H470" s="523">
        <f>'Structure BLA'!H77</f>
        <v>0</v>
      </c>
      <c r="I470" s="179" t="s">
        <v>58</v>
      </c>
      <c r="J470" s="179" t="s">
        <v>59</v>
      </c>
      <c r="K470" s="179">
        <f>'Structure BLA'!I77</f>
        <v>0</v>
      </c>
    </row>
    <row r="471" spans="1:11" s="61" customFormat="1" ht="15" customHeight="1" x14ac:dyDescent="0.25">
      <c r="A471" s="179" t="str">
        <f>'Structure BLA'!A78</f>
        <v>D.1.21</v>
      </c>
      <c r="B471" s="179" t="str">
        <f>'Structure BLA'!B78</f>
        <v>Livraison de nuit - box</v>
      </c>
      <c r="C471" s="179" t="str">
        <f>'Structure BLA'!C78</f>
        <v>SUP 4</v>
      </c>
      <c r="D471" s="179" t="str">
        <f>'Structure BLA'!D78</f>
        <v>m²</v>
      </c>
      <c r="E471" s="193">
        <f>'Structure BLA'!E78</f>
        <v>0</v>
      </c>
      <c r="F471" s="546">
        <f>'Structure BLA'!F78</f>
        <v>0</v>
      </c>
      <c r="G471" s="546" t="str">
        <f>'Structure BLA'!G78</f>
        <v>-</v>
      </c>
      <c r="H471" s="523">
        <f>'Structure BLA'!H78</f>
        <v>0</v>
      </c>
      <c r="I471" s="179" t="s">
        <v>58</v>
      </c>
      <c r="J471" s="179" t="s">
        <v>59</v>
      </c>
      <c r="K471" s="179">
        <f>'Structure BLA'!I78</f>
        <v>0</v>
      </c>
    </row>
    <row r="472" spans="1:11" s="61" customFormat="1" ht="15" customHeight="1" x14ac:dyDescent="0.25">
      <c r="A472" s="179" t="str">
        <f>'Structure BLA'!A79</f>
        <v>D.1.22</v>
      </c>
      <c r="B472" s="179" t="str">
        <f>'Structure BLA'!B79</f>
        <v>Entrepôt ateliers de maintenance</v>
      </c>
      <c r="C472" s="179" t="str">
        <f>'Structure BLA'!C79</f>
        <v>SUP 4</v>
      </c>
      <c r="D472" s="179" t="str">
        <f>'Structure BLA'!D79</f>
        <v>m²</v>
      </c>
      <c r="E472" s="193">
        <f>'Structure BLA'!E79</f>
        <v>0</v>
      </c>
      <c r="F472" s="546">
        <f>'Structure BLA'!F79</f>
        <v>0</v>
      </c>
      <c r="G472" s="546" t="str">
        <f>'Structure BLA'!G79</f>
        <v>-</v>
      </c>
      <c r="H472" s="523">
        <f>'Structure BLA'!H79</f>
        <v>0</v>
      </c>
      <c r="I472" s="179" t="s">
        <v>58</v>
      </c>
      <c r="J472" s="179" t="s">
        <v>59</v>
      </c>
      <c r="K472" s="179">
        <f>'Structure BLA'!I79</f>
        <v>0</v>
      </c>
    </row>
    <row r="473" spans="1:11" s="61" customFormat="1" ht="15" customHeight="1" x14ac:dyDescent="0.25">
      <c r="A473" s="179" t="str">
        <f>'Structure BLA'!A80</f>
        <v>D.1.23</v>
      </c>
      <c r="B473" s="179" t="str">
        <f>'Structure BLA'!B80</f>
        <v>Entrepôt ateliers textiles</v>
      </c>
      <c r="C473" s="179" t="str">
        <f>'Structure BLA'!C80</f>
        <v>SUP 4</v>
      </c>
      <c r="D473" s="179" t="str">
        <f>'Structure BLA'!D80</f>
        <v>m²</v>
      </c>
      <c r="E473" s="193">
        <f>'Structure BLA'!E80</f>
        <v>0</v>
      </c>
      <c r="F473" s="546">
        <f>'Structure BLA'!F80</f>
        <v>0</v>
      </c>
      <c r="G473" s="546" t="str">
        <f>'Structure BLA'!G80</f>
        <v>-</v>
      </c>
      <c r="H473" s="523">
        <f>'Structure BLA'!H80</f>
        <v>0</v>
      </c>
      <c r="I473" s="179" t="s">
        <v>58</v>
      </c>
      <c r="J473" s="179" t="s">
        <v>59</v>
      </c>
      <c r="K473" s="179">
        <f>'Structure BLA'!I80</f>
        <v>0</v>
      </c>
    </row>
    <row r="474" spans="1:11" s="61" customFormat="1" ht="15" customHeight="1" x14ac:dyDescent="0.25">
      <c r="A474" s="179" t="str">
        <f>'Structure BLA'!A81</f>
        <v>D.1.24</v>
      </c>
      <c r="B474" s="179" t="str">
        <f>'Structure BLA'!B81</f>
        <v>Entrepôt ateliers B&amp;B</v>
      </c>
      <c r="C474" s="179" t="str">
        <f>'Structure BLA'!C81</f>
        <v>SUP 4</v>
      </c>
      <c r="D474" s="179" t="str">
        <f>'Structure BLA'!D81</f>
        <v>m²</v>
      </c>
      <c r="E474" s="193">
        <f>'Structure BLA'!E81</f>
        <v>0</v>
      </c>
      <c r="F474" s="546">
        <f>'Structure BLA'!F81</f>
        <v>0</v>
      </c>
      <c r="G474" s="546" t="str">
        <f>'Structure BLA'!G81</f>
        <v>-</v>
      </c>
      <c r="H474" s="523">
        <f>'Structure BLA'!H81</f>
        <v>0</v>
      </c>
      <c r="I474" s="179" t="s">
        <v>58</v>
      </c>
      <c r="J474" s="179" t="s">
        <v>59</v>
      </c>
      <c r="K474" s="179">
        <f>'Structure BLA'!I81</f>
        <v>0</v>
      </c>
    </row>
    <row r="475" spans="1:11" s="61" customFormat="1" ht="15" customHeight="1" x14ac:dyDescent="0.25">
      <c r="A475" s="179" t="str">
        <f>'Structure BLA'!A82</f>
        <v>D.2.1</v>
      </c>
      <c r="B475" s="179" t="str">
        <f>'Structure BLA'!B82</f>
        <v>Matériel de bureau et appareils</v>
      </c>
      <c r="C475" s="179" t="str">
        <f>'Structure BLA'!C82</f>
        <v>SUP 4</v>
      </c>
      <c r="D475" s="179" t="str">
        <f>'Structure BLA'!D82</f>
        <v>Local</v>
      </c>
      <c r="E475" s="193">
        <f>'Structure BLA'!E82</f>
        <v>0</v>
      </c>
      <c r="F475" s="546">
        <f>'Structure BLA'!F82</f>
        <v>10.5</v>
      </c>
      <c r="G475" s="546" t="str">
        <f>'Structure BLA'!G82</f>
        <v>-</v>
      </c>
      <c r="H475" s="523">
        <f>'Structure BLA'!H82</f>
        <v>0</v>
      </c>
      <c r="I475" s="179" t="s">
        <v>58</v>
      </c>
      <c r="J475" s="179" t="s">
        <v>59</v>
      </c>
      <c r="K475" s="179">
        <f>'Structure BLA'!I82</f>
        <v>0</v>
      </c>
    </row>
    <row r="476" spans="1:11" s="61" customFormat="1" ht="15" customHeight="1" x14ac:dyDescent="0.25">
      <c r="A476" s="179" t="str">
        <f>'Structure BLA'!A83</f>
        <v>D.2.2</v>
      </c>
      <c r="B476" s="179" t="str">
        <f>'Structure BLA'!B83</f>
        <v xml:space="preserve">Local d’archives </v>
      </c>
      <c r="C476" s="179" t="str">
        <f>'Structure BLA'!C83</f>
        <v>SUP 4</v>
      </c>
      <c r="D476" s="179" t="str">
        <f>'Structure BLA'!D83</f>
        <v>Local</v>
      </c>
      <c r="E476" s="193">
        <f>'Structure BLA'!E83</f>
        <v>0</v>
      </c>
      <c r="F476" s="546">
        <f>'Structure BLA'!F83</f>
        <v>10.5</v>
      </c>
      <c r="G476" s="546" t="str">
        <f>'Structure BLA'!G83</f>
        <v>-</v>
      </c>
      <c r="H476" s="523">
        <f>'Structure BLA'!H83</f>
        <v>0</v>
      </c>
      <c r="I476" s="179" t="s">
        <v>58</v>
      </c>
      <c r="J476" s="179" t="s">
        <v>59</v>
      </c>
      <c r="K476" s="179">
        <f>'Structure BLA'!I83</f>
        <v>0</v>
      </c>
    </row>
    <row r="477" spans="1:11" s="61" customFormat="1" ht="15" customHeight="1" x14ac:dyDescent="0.25">
      <c r="A477" s="179" t="str">
        <f>'Structure BLA'!A84</f>
        <v>D.2.1</v>
      </c>
      <c r="B477" s="179" t="str">
        <f>'Structure BLA'!B84</f>
        <v>Vestiaire avec armoires</v>
      </c>
      <c r="C477" s="179" t="str">
        <f>'Structure BLA'!C84</f>
        <v>SUS 7</v>
      </c>
      <c r="D477" s="179" t="str">
        <f>'Structure BLA'!D84</f>
        <v>Coll</v>
      </c>
      <c r="E477" s="193">
        <f>'Structure BLA'!E84</f>
        <v>0</v>
      </c>
      <c r="F477" s="546">
        <f>'Structure BLA'!F84</f>
        <v>0.8</v>
      </c>
      <c r="G477" s="546" t="str">
        <f>'Structure BLA'!G84</f>
        <v>-</v>
      </c>
      <c r="H477" s="523">
        <f>'Structure BLA'!H84</f>
        <v>0</v>
      </c>
      <c r="I477" s="179" t="s">
        <v>58</v>
      </c>
      <c r="J477" s="179" t="s">
        <v>59</v>
      </c>
      <c r="K477" s="179">
        <f>'Structure BLA'!I84</f>
        <v>0</v>
      </c>
    </row>
    <row r="478" spans="1:11" s="61" customFormat="1" ht="15" customHeight="1" x14ac:dyDescent="0.25">
      <c r="A478" s="179" t="str">
        <f>'Structure BLA'!A85</f>
        <v>D.2.2</v>
      </c>
      <c r="B478" s="179" t="str">
        <f>'Structure BLA'!B85</f>
        <v>WC / DO</v>
      </c>
      <c r="C478" s="179" t="str">
        <f>'Structure BLA'!C85</f>
        <v>SUS 7</v>
      </c>
      <c r="D478" s="179" t="str">
        <f>'Structure BLA'!D85</f>
        <v>1 module / 50 coll</v>
      </c>
      <c r="E478" s="193">
        <f>'Structure BLA'!E85</f>
        <v>0</v>
      </c>
      <c r="F478" s="546">
        <f>'Structure BLA'!F85</f>
        <v>13</v>
      </c>
      <c r="G478" s="546" t="str">
        <f>'Structure BLA'!G85</f>
        <v>-</v>
      </c>
      <c r="H478" s="523">
        <f>'Structure BLA'!H85</f>
        <v>0</v>
      </c>
      <c r="I478" s="179" t="s">
        <v>58</v>
      </c>
      <c r="J478" s="179" t="s">
        <v>59</v>
      </c>
      <c r="K478" s="179">
        <f>'Structure BLA'!I85</f>
        <v>0</v>
      </c>
    </row>
    <row r="479" spans="1:11" s="61" customFormat="1" ht="15" customHeight="1" x14ac:dyDescent="0.25">
      <c r="A479" s="179" t="str">
        <f>'Structure BLA'!A86</f>
        <v>10.1.1</v>
      </c>
      <c r="B479" s="179" t="str">
        <f>'Structure BLA'!B86</f>
        <v>Places de stationnement véhicules militaires et de l’administration</v>
      </c>
      <c r="C479" s="179" t="str">
        <f>'Structure BLA'!C86</f>
        <v>SAA 10</v>
      </c>
      <c r="D479" s="179" t="str">
        <f>'Structure BLA'!D86</f>
        <v>Surface extérieure</v>
      </c>
      <c r="E479" s="193">
        <f>'Structure BLA'!E86</f>
        <v>0</v>
      </c>
      <c r="F479" s="546">
        <f>'Structure BLA'!F86</f>
        <v>0</v>
      </c>
      <c r="G479" s="546" t="str">
        <f>'Structure BLA'!G86</f>
        <v>-</v>
      </c>
      <c r="H479" s="523">
        <f>'Structure BLA'!H86</f>
        <v>0</v>
      </c>
      <c r="I479" s="179" t="s">
        <v>58</v>
      </c>
      <c r="J479" s="179" t="s">
        <v>59</v>
      </c>
      <c r="K479" s="179">
        <f>'Structure BLA'!I86</f>
        <v>0</v>
      </c>
    </row>
    <row r="480" spans="1:11" s="61" customFormat="1" ht="15" customHeight="1" x14ac:dyDescent="0.25">
      <c r="A480" s="179" t="str">
        <f>'Structure BLA'!A87</f>
        <v>10.1.2</v>
      </c>
      <c r="B480" s="179" t="str">
        <f>'Structure BLA'!B87</f>
        <v>Places de stationnement véhicules privés</v>
      </c>
      <c r="C480" s="179" t="str">
        <f>'Structure BLA'!C87</f>
        <v>SAA 10</v>
      </c>
      <c r="D480" s="179" t="str">
        <f>'Structure BLA'!D87</f>
        <v>Surface extérieure</v>
      </c>
      <c r="E480" s="193">
        <f>'Structure BLA'!E87</f>
        <v>0</v>
      </c>
      <c r="F480" s="546">
        <f>'Structure BLA'!F87</f>
        <v>0</v>
      </c>
      <c r="G480" s="546" t="str">
        <f>'Structure BLA'!G87</f>
        <v>-</v>
      </c>
      <c r="H480" s="523">
        <f>'Structure BLA'!H87</f>
        <v>0</v>
      </c>
      <c r="I480" s="179" t="s">
        <v>58</v>
      </c>
      <c r="J480" s="179" t="s">
        <v>59</v>
      </c>
      <c r="K480" s="179">
        <f>'Structure BLA'!I87</f>
        <v>0</v>
      </c>
    </row>
    <row r="481" spans="1:11" s="61" customFormat="1" ht="15" customHeight="1" x14ac:dyDescent="0.25">
      <c r="A481" s="179" t="str">
        <f>'Structure BLA'!A88</f>
        <v>10.1.3</v>
      </c>
      <c r="B481" s="179" t="str">
        <f>'Structure BLA'!B88</f>
        <v xml:space="preserve">Surface de stockage Charge-F  </v>
      </c>
      <c r="C481" s="179" t="str">
        <f>'Structure BLA'!C88</f>
        <v>SAA 10</v>
      </c>
      <c r="D481" s="179" t="str">
        <f>'Structure BLA'!D88</f>
        <v>Surface extérieure</v>
      </c>
      <c r="E481" s="193">
        <f>'Structure BLA'!E88</f>
        <v>0</v>
      </c>
      <c r="F481" s="546">
        <f>'Structure BLA'!F88</f>
        <v>0</v>
      </c>
      <c r="G481" s="546" t="str">
        <f>'Structure BLA'!G88</f>
        <v>-</v>
      </c>
      <c r="H481" s="523">
        <f>'Structure BLA'!H88</f>
        <v>0</v>
      </c>
      <c r="I481" s="179" t="s">
        <v>58</v>
      </c>
      <c r="J481" s="179" t="s">
        <v>59</v>
      </c>
      <c r="K481" s="179">
        <f>'Structure BLA'!I88</f>
        <v>0</v>
      </c>
    </row>
    <row r="482" spans="1:11" s="61" customFormat="1" ht="15" customHeight="1" x14ac:dyDescent="0.25">
      <c r="A482" s="179" t="str">
        <f>'Structure BLA'!A89</f>
        <v>10.2.1</v>
      </c>
      <c r="B482" s="179" t="str">
        <f>'Structure BLA'!B89</f>
        <v>Parvis</v>
      </c>
      <c r="C482" s="179" t="str">
        <f>'Structure BLA'!C89</f>
        <v>SAA 10</v>
      </c>
      <c r="D482" s="179" t="str">
        <f>'Structure BLA'!D89</f>
        <v>Surface extérieure</v>
      </c>
      <c r="E482" s="193">
        <f>'Structure BLA'!E89</f>
        <v>0</v>
      </c>
      <c r="F482" s="546">
        <f>'Structure BLA'!F89</f>
        <v>0</v>
      </c>
      <c r="G482" s="546" t="str">
        <f>'Structure BLA'!G89</f>
        <v>-</v>
      </c>
      <c r="H482" s="523">
        <f>'Structure BLA'!H89</f>
        <v>0</v>
      </c>
      <c r="I482" s="179" t="s">
        <v>58</v>
      </c>
      <c r="J482" s="179" t="s">
        <v>59</v>
      </c>
      <c r="K482" s="179">
        <f>'Structure BLA'!I89</f>
        <v>0</v>
      </c>
    </row>
    <row r="483" spans="1:11" s="61" customFormat="1" ht="15" customHeight="1" x14ac:dyDescent="0.25">
      <c r="A483" s="179" t="str">
        <f>'Structure BLA'!A90</f>
        <v>10.2.2</v>
      </c>
      <c r="B483" s="179" t="str">
        <f>'Structure BLA'!B90</f>
        <v>Routes</v>
      </c>
      <c r="C483" s="179" t="str">
        <f>'Structure BLA'!C90</f>
        <v>SAA 10</v>
      </c>
      <c r="D483" s="179" t="str">
        <f>'Structure BLA'!D90</f>
        <v>Surface extérieure</v>
      </c>
      <c r="E483" s="193">
        <f>'Structure BLA'!E90</f>
        <v>0</v>
      </c>
      <c r="F483" s="546">
        <f>'Structure BLA'!F90</f>
        <v>0</v>
      </c>
      <c r="G483" s="546" t="str">
        <f>'Structure BLA'!G90</f>
        <v>-</v>
      </c>
      <c r="H483" s="523">
        <f>'Structure BLA'!H90</f>
        <v>0</v>
      </c>
      <c r="I483" s="179" t="s">
        <v>58</v>
      </c>
      <c r="J483" s="179" t="s">
        <v>59</v>
      </c>
      <c r="K483" s="179">
        <f>'Structure BLA'!I90</f>
        <v>0</v>
      </c>
    </row>
    <row r="484" spans="1:11" s="61" customFormat="1" ht="15" customHeight="1" x14ac:dyDescent="0.25">
      <c r="A484" s="179" t="str">
        <f>'Structure BLA'!A91</f>
        <v>10.2.3</v>
      </c>
      <c r="B484" s="179" t="str">
        <f>'Structure BLA'!B91</f>
        <v>Places de manœuvre</v>
      </c>
      <c r="C484" s="179" t="str">
        <f>'Structure BLA'!C91</f>
        <v>SAA 10</v>
      </c>
      <c r="D484" s="179" t="str">
        <f>'Structure BLA'!D91</f>
        <v>Surface extérieure</v>
      </c>
      <c r="E484" s="193">
        <f>'Structure BLA'!E91</f>
        <v>0</v>
      </c>
      <c r="F484" s="546">
        <f>'Structure BLA'!F91</f>
        <v>0</v>
      </c>
      <c r="G484" s="546" t="str">
        <f>'Structure BLA'!G91</f>
        <v>-</v>
      </c>
      <c r="H484" s="523">
        <f>'Structure BLA'!H91</f>
        <v>0</v>
      </c>
      <c r="I484" s="179" t="s">
        <v>58</v>
      </c>
      <c r="J484" s="179" t="s">
        <v>59</v>
      </c>
      <c r="K484" s="179">
        <f>'Structure BLA'!I91</f>
        <v>0</v>
      </c>
    </row>
    <row r="485" spans="1:11" s="61" customFormat="1" ht="15" customHeight="1" x14ac:dyDescent="0.25">
      <c r="A485" s="179" t="str">
        <f>'Structure BLA'!A92</f>
        <v>10.2.4</v>
      </c>
      <c r="B485" s="179" t="str">
        <f>'Structure BLA'!B92</f>
        <v>Surface non constructible</v>
      </c>
      <c r="C485" s="179" t="str">
        <f>'Structure BLA'!C92</f>
        <v>SAA 10</v>
      </c>
      <c r="D485" s="179" t="str">
        <f>'Structure BLA'!D92</f>
        <v>Surface extérieure</v>
      </c>
      <c r="E485" s="193">
        <f>'Structure BLA'!E92</f>
        <v>0</v>
      </c>
      <c r="F485" s="546">
        <f>'Structure BLA'!F92</f>
        <v>0</v>
      </c>
      <c r="G485" s="546" t="str">
        <f>'Structure BLA'!G92</f>
        <v>-</v>
      </c>
      <c r="H485" s="523">
        <f>'Structure BLA'!H92</f>
        <v>0</v>
      </c>
      <c r="I485" s="179" t="s">
        <v>58</v>
      </c>
      <c r="J485" s="179" t="s">
        <v>59</v>
      </c>
      <c r="K485" s="179">
        <f>'Structure BLA'!I92</f>
        <v>0</v>
      </c>
    </row>
    <row r="486" spans="1:11" s="61" customFormat="1" ht="15" customHeight="1" x14ac:dyDescent="0.25">
      <c r="A486" s="179" t="str">
        <f>'Structure BLA'!A96</f>
        <v>B.1.3.1</v>
      </c>
      <c r="B486" s="179" t="str">
        <f>'Structure BLA'!B96</f>
        <v>Bureau 2 pers. (2 PTB)</v>
      </c>
      <c r="C486" s="179" t="str">
        <f>'Structure BLA'!C96</f>
        <v>SUP 2</v>
      </c>
      <c r="D486" s="179" t="str">
        <f>'Structure BLA'!D96</f>
        <v>m2/mil</v>
      </c>
      <c r="E486" s="193">
        <f>'Structure BLA'!E96</f>
        <v>0</v>
      </c>
      <c r="F486" s="546">
        <f>'Structure BLA'!F96</f>
        <v>10.5</v>
      </c>
      <c r="G486" s="546">
        <f>'Structure BLA'!G96</f>
        <v>21</v>
      </c>
      <c r="H486" s="523">
        <f>'Structure BLA'!H96</f>
        <v>0</v>
      </c>
      <c r="I486" s="179" t="s">
        <v>58</v>
      </c>
      <c r="J486" s="179" t="s">
        <v>59</v>
      </c>
      <c r="K486" s="179">
        <f>'Structure BLA'!I96</f>
        <v>0</v>
      </c>
    </row>
    <row r="487" spans="1:11" s="61" customFormat="1" ht="15" customHeight="1" x14ac:dyDescent="0.25">
      <c r="A487" s="179" t="str">
        <f>'Structure BLA'!A97</f>
        <v>B.1.3.2</v>
      </c>
      <c r="B487" s="179" t="str">
        <f>'Structure BLA'!B97</f>
        <v xml:space="preserve">Bureau 1 pers. (1 PTB) </v>
      </c>
      <c r="C487" s="179" t="str">
        <f>'Structure BLA'!C97</f>
        <v>SUP 2</v>
      </c>
      <c r="D487" s="179" t="str">
        <f>'Structure BLA'!D97</f>
        <v>Local</v>
      </c>
      <c r="E487" s="193">
        <f>'Structure BLA'!E97</f>
        <v>0</v>
      </c>
      <c r="F487" s="546">
        <f>'Structure BLA'!F97</f>
        <v>10.5</v>
      </c>
      <c r="G487" s="546" t="str">
        <f>'Structure BLA'!G97</f>
        <v>-</v>
      </c>
      <c r="H487" s="523">
        <f>'Structure BLA'!H97</f>
        <v>0</v>
      </c>
      <c r="I487" s="179" t="s">
        <v>58</v>
      </c>
      <c r="J487" s="179" t="s">
        <v>59</v>
      </c>
      <c r="K487" s="179">
        <f>'Structure BLA'!I97</f>
        <v>0</v>
      </c>
    </row>
    <row r="488" spans="1:11" s="61" customFormat="1" ht="15" customHeight="1" x14ac:dyDescent="0.25">
      <c r="A488" s="179" t="str">
        <f>'Structure BLA'!A98</f>
        <v>B.1.3.3</v>
      </c>
      <c r="B488" s="179" t="str">
        <f>'Structure BLA'!B98</f>
        <v>Bureau multipostes 3 pers. (3 PTB)</v>
      </c>
      <c r="C488" s="179" t="str">
        <f>'Structure BLA'!C98</f>
        <v>SUP 2</v>
      </c>
      <c r="D488" s="179" t="str">
        <f>'Structure BLA'!D98</f>
        <v>m2/mil</v>
      </c>
      <c r="E488" s="193">
        <f>'Structure BLA'!E98</f>
        <v>0</v>
      </c>
      <c r="F488" s="546">
        <f>'Structure BLA'!F98</f>
        <v>7</v>
      </c>
      <c r="G488" s="546">
        <f>'Structure BLA'!G98</f>
        <v>21</v>
      </c>
      <c r="H488" s="523">
        <f>'Structure BLA'!H98</f>
        <v>0</v>
      </c>
      <c r="I488" s="179" t="s">
        <v>58</v>
      </c>
      <c r="J488" s="179" t="s">
        <v>59</v>
      </c>
      <c r="K488" s="179">
        <f>'Structure BLA'!I98</f>
        <v>0</v>
      </c>
    </row>
    <row r="489" spans="1:11" s="61" customFormat="1" ht="15" customHeight="1" x14ac:dyDescent="0.25">
      <c r="A489" s="179" t="str">
        <f>'Structure BLA'!A101</f>
        <v>B.3.1</v>
      </c>
      <c r="B489" s="179" t="str">
        <f>'Structure BLA'!B101</f>
        <v>Salle de rapports</v>
      </c>
      <c r="C489" s="179" t="str">
        <f>'Structure BLA'!C101</f>
        <v>SUP 2</v>
      </c>
      <c r="D489" s="179" t="str">
        <f>'Structure BLA'!D101</f>
        <v>m2/mil</v>
      </c>
      <c r="E489" s="193">
        <f>'Structure BLA'!E101</f>
        <v>0</v>
      </c>
      <c r="F489" s="546">
        <f>'Structure BLA'!F101</f>
        <v>2</v>
      </c>
      <c r="G489" s="546" t="str">
        <f>'Structure BLA'!G101</f>
        <v>-</v>
      </c>
      <c r="H489" s="523">
        <f>'Structure BLA'!H101</f>
        <v>0</v>
      </c>
      <c r="I489" s="179" t="s">
        <v>58</v>
      </c>
      <c r="J489" s="179" t="s">
        <v>59</v>
      </c>
      <c r="K489" s="179">
        <f>'Structure BLA'!I101</f>
        <v>0</v>
      </c>
    </row>
    <row r="490" spans="1:11" s="61" customFormat="1" ht="15" customHeight="1" x14ac:dyDescent="0.25">
      <c r="A490" s="179" t="str">
        <f>'Structure BLA'!A102</f>
        <v>D.1.11</v>
      </c>
      <c r="B490" s="179" t="str">
        <f>'Structure BLA'!B102</f>
        <v>Locaux de stockage matériel</v>
      </c>
      <c r="C490" s="179" t="str">
        <f>'Structure BLA'!C102</f>
        <v>SUP 4</v>
      </c>
      <c r="D490" s="179" t="str">
        <f>'Structure BLA'!D102</f>
        <v>m²</v>
      </c>
      <c r="E490" s="193">
        <f>'Structure BLA'!E102</f>
        <v>0</v>
      </c>
      <c r="F490" s="546">
        <f>'Structure BLA'!F102</f>
        <v>0</v>
      </c>
      <c r="G490" s="546" t="str">
        <f>'Structure BLA'!G102</f>
        <v>-</v>
      </c>
      <c r="H490" s="523">
        <f>'Structure BLA'!H102</f>
        <v>0</v>
      </c>
      <c r="I490" s="179" t="s">
        <v>58</v>
      </c>
      <c r="J490" s="179" t="s">
        <v>59</v>
      </c>
      <c r="K490" s="179">
        <f>'Structure BLA'!I102</f>
        <v>0</v>
      </c>
    </row>
    <row r="491" spans="1:11" s="61" customFormat="1" ht="15" customHeight="1" x14ac:dyDescent="0.25">
      <c r="A491" s="179" t="str">
        <f>'Structure BLA'!A103</f>
        <v>D.1.12</v>
      </c>
      <c r="B491" s="179" t="str">
        <f>'Structure BLA'!B103</f>
        <v xml:space="preserve">Locaux de stockage matériel (mag sgtm) cant trp </v>
      </c>
      <c r="C491" s="179" t="str">
        <f>'Structure BLA'!C103</f>
        <v>SUP 4</v>
      </c>
      <c r="D491" s="179" t="str">
        <f>'Structure BLA'!D103</f>
        <v>Local</v>
      </c>
      <c r="E491" s="193">
        <f>'Structure BLA'!E103</f>
        <v>0</v>
      </c>
      <c r="F491" s="546">
        <f>'Structure BLA'!F103</f>
        <v>0</v>
      </c>
      <c r="G491" s="546" t="str">
        <f>'Structure BLA'!G103</f>
        <v>-</v>
      </c>
      <c r="H491" s="523">
        <f>'Structure BLA'!H103</f>
        <v>0</v>
      </c>
      <c r="I491" s="179" t="s">
        <v>58</v>
      </c>
      <c r="J491" s="179" t="s">
        <v>59</v>
      </c>
      <c r="K491" s="179">
        <f>'Structure BLA'!I103</f>
        <v>0</v>
      </c>
    </row>
    <row r="492" spans="1:11" s="61" customFormat="1" ht="15" customHeight="1" x14ac:dyDescent="0.25">
      <c r="A492" s="179" t="str">
        <f>'Structure BLA'!A104</f>
        <v>D.1.13</v>
      </c>
      <c r="B492" s="179" t="str">
        <f>'Structure BLA'!B104</f>
        <v>Locaux de stockage matériel et machines (infra, exploitant)</v>
      </c>
      <c r="C492" s="179" t="str">
        <f>'Structure BLA'!C104</f>
        <v>SUP 4</v>
      </c>
      <c r="D492" s="179" t="str">
        <f>'Structure BLA'!D104</f>
        <v>m²</v>
      </c>
      <c r="E492" s="193">
        <f>'Structure BLA'!E104</f>
        <v>0</v>
      </c>
      <c r="F492" s="546">
        <f>'Structure BLA'!F104</f>
        <v>0</v>
      </c>
      <c r="G492" s="546" t="str">
        <f>'Structure BLA'!G104</f>
        <v>-</v>
      </c>
      <c r="H492" s="523">
        <f>'Structure BLA'!H104</f>
        <v>0</v>
      </c>
      <c r="I492" s="179" t="s">
        <v>58</v>
      </c>
      <c r="J492" s="179" t="s">
        <v>59</v>
      </c>
      <c r="K492" s="179">
        <f>'Structure BLA'!I104</f>
        <v>0</v>
      </c>
    </row>
    <row r="493" spans="1:11" s="61" customFormat="1" ht="15" customHeight="1" x14ac:dyDescent="0.25">
      <c r="A493" s="179" t="str">
        <f>'Structure BLA'!A105</f>
        <v>D.1.14</v>
      </c>
      <c r="B493" s="179" t="str">
        <f>'Structure BLA'!B105</f>
        <v>Locaux de stockage pour matières dangereuses (solvants, carburants, accus)</v>
      </c>
      <c r="C493" s="179" t="str">
        <f>'Structure BLA'!C105</f>
        <v>SUP 4</v>
      </c>
      <c r="D493" s="179" t="str">
        <f>'Structure BLA'!D105</f>
        <v>m²</v>
      </c>
      <c r="E493" s="193">
        <f>'Structure BLA'!E105</f>
        <v>0</v>
      </c>
      <c r="F493" s="546">
        <f>'Structure BLA'!F105</f>
        <v>0</v>
      </c>
      <c r="G493" s="546" t="str">
        <f>'Structure BLA'!G105</f>
        <v>-</v>
      </c>
      <c r="H493" s="523">
        <f>'Structure BLA'!H105</f>
        <v>0</v>
      </c>
      <c r="I493" s="179" t="s">
        <v>58</v>
      </c>
      <c r="J493" s="179" t="s">
        <v>59</v>
      </c>
      <c r="K493" s="179">
        <f>'Structure BLA'!I105</f>
        <v>0</v>
      </c>
    </row>
    <row r="494" spans="1:11" s="61" customFormat="1" ht="15" customHeight="1" x14ac:dyDescent="0.25">
      <c r="A494" s="179" t="str">
        <f>'Structure BLA'!A106</f>
        <v>D.1.15</v>
      </c>
      <c r="B494" s="179" t="str">
        <f>'Structure BLA'!B106</f>
        <v xml:space="preserve">Locaux de stockage munitions </v>
      </c>
      <c r="C494" s="179" t="str">
        <f>'Structure BLA'!C106</f>
        <v>SUP 4</v>
      </c>
      <c r="D494" s="179" t="str">
        <f>'Structure BLA'!D106</f>
        <v>m²</v>
      </c>
      <c r="E494" s="193">
        <f>'Structure BLA'!E106</f>
        <v>0</v>
      </c>
      <c r="F494" s="546">
        <f>'Structure BLA'!F106</f>
        <v>0</v>
      </c>
      <c r="G494" s="546" t="str">
        <f>'Structure BLA'!G106</f>
        <v>-</v>
      </c>
      <c r="H494" s="523">
        <f>'Structure BLA'!H106</f>
        <v>0</v>
      </c>
      <c r="I494" s="179" t="s">
        <v>58</v>
      </c>
      <c r="J494" s="179" t="s">
        <v>59</v>
      </c>
      <c r="K494" s="179">
        <f>'Structure BLA'!I106</f>
        <v>0</v>
      </c>
    </row>
    <row r="495" spans="1:11" s="61" customFormat="1" ht="15" customHeight="1" x14ac:dyDescent="0.25">
      <c r="A495" s="179" t="str">
        <f>'Structure BLA'!A107</f>
        <v>D.1.16</v>
      </c>
      <c r="B495" s="179" t="str">
        <f>'Structure BLA'!B107</f>
        <v xml:space="preserve">Local de sécurité </v>
      </c>
      <c r="C495" s="179" t="str">
        <f>'Structure BLA'!C107</f>
        <v>SUP 4</v>
      </c>
      <c r="D495" s="179" t="str">
        <f>'Structure BLA'!D107</f>
        <v>m²</v>
      </c>
      <c r="E495" s="193">
        <f>'Structure BLA'!E107</f>
        <v>0</v>
      </c>
      <c r="F495" s="546">
        <f>'Structure BLA'!F107</f>
        <v>0</v>
      </c>
      <c r="G495" s="546" t="str">
        <f>'Structure BLA'!G107</f>
        <v>-</v>
      </c>
      <c r="H495" s="523">
        <f>'Structure BLA'!H107</f>
        <v>0</v>
      </c>
      <c r="I495" s="179" t="s">
        <v>58</v>
      </c>
      <c r="J495" s="179" t="s">
        <v>59</v>
      </c>
      <c r="K495" s="179">
        <f>'Structure BLA'!I107</f>
        <v>0</v>
      </c>
    </row>
    <row r="496" spans="1:11" s="61" customFormat="1" ht="15" customHeight="1" x14ac:dyDescent="0.25">
      <c r="A496" s="179" t="str">
        <f>'Structure BLA'!A108</f>
        <v>D.1.17</v>
      </c>
      <c r="B496" s="179" t="str">
        <f>'Structure BLA'!B108</f>
        <v>Hangar pour vhc légers</v>
      </c>
      <c r="C496" s="179" t="str">
        <f>'Structure BLA'!C108</f>
        <v>SUP 4</v>
      </c>
      <c r="D496" s="179" t="str">
        <f>'Structure BLA'!D108</f>
        <v>m²</v>
      </c>
      <c r="E496" s="193">
        <f>'Structure BLA'!E108</f>
        <v>0</v>
      </c>
      <c r="F496" s="546">
        <f>'Structure BLA'!F108</f>
        <v>0</v>
      </c>
      <c r="G496" s="546" t="str">
        <f>'Structure BLA'!G108</f>
        <v>-</v>
      </c>
      <c r="H496" s="523">
        <f>'Structure BLA'!H108</f>
        <v>0</v>
      </c>
      <c r="I496" s="179" t="s">
        <v>58</v>
      </c>
      <c r="J496" s="179" t="s">
        <v>59</v>
      </c>
      <c r="K496" s="179">
        <f>'Structure BLA'!I108</f>
        <v>0</v>
      </c>
    </row>
    <row r="497" spans="1:11" s="61" customFormat="1" ht="15" customHeight="1" x14ac:dyDescent="0.25">
      <c r="A497" s="179" t="str">
        <f>'Structure BLA'!A109</f>
        <v>D.1.18</v>
      </c>
      <c r="B497" s="179" t="str">
        <f>'Structure BLA'!B109</f>
        <v>Hangar pour vhc lourds</v>
      </c>
      <c r="C497" s="179" t="str">
        <f>'Structure BLA'!C109</f>
        <v>SUP 4</v>
      </c>
      <c r="D497" s="179" t="str">
        <f>'Structure BLA'!D109</f>
        <v>m²</v>
      </c>
      <c r="E497" s="193">
        <f>'Structure BLA'!E109</f>
        <v>0</v>
      </c>
      <c r="F497" s="546">
        <f>'Structure BLA'!F109</f>
        <v>0</v>
      </c>
      <c r="G497" s="546" t="str">
        <f>'Structure BLA'!G109</f>
        <v>-</v>
      </c>
      <c r="H497" s="523">
        <f>'Structure BLA'!H109</f>
        <v>0</v>
      </c>
      <c r="I497" s="179" t="s">
        <v>58</v>
      </c>
      <c r="J497" s="179" t="s">
        <v>59</v>
      </c>
      <c r="K497" s="179">
        <f>'Structure BLA'!I109</f>
        <v>0</v>
      </c>
    </row>
    <row r="498" spans="1:11" s="61" customFormat="1" ht="15" customHeight="1" x14ac:dyDescent="0.25">
      <c r="A498" s="179" t="str">
        <f>'Structure BLA'!A110</f>
        <v>D.1.19</v>
      </c>
      <c r="B498" s="179" t="str">
        <f>'Structure BLA'!B110</f>
        <v>Hangar pour conteneurs</v>
      </c>
      <c r="C498" s="179" t="str">
        <f>'Structure BLA'!C110</f>
        <v>SUP 4</v>
      </c>
      <c r="D498" s="179" t="str">
        <f>'Structure BLA'!D110</f>
        <v>m²</v>
      </c>
      <c r="E498" s="193">
        <f>'Structure BLA'!E110</f>
        <v>0</v>
      </c>
      <c r="F498" s="546">
        <f>'Structure BLA'!F110</f>
        <v>0</v>
      </c>
      <c r="G498" s="546" t="str">
        <f>'Structure BLA'!G110</f>
        <v>-</v>
      </c>
      <c r="H498" s="523">
        <f>'Structure BLA'!H110</f>
        <v>0</v>
      </c>
      <c r="I498" s="179" t="s">
        <v>58</v>
      </c>
      <c r="J498" s="179" t="s">
        <v>59</v>
      </c>
      <c r="K498" s="179">
        <f>'Structure BLA'!I110</f>
        <v>0</v>
      </c>
    </row>
    <row r="499" spans="1:11" s="61" customFormat="1" ht="15" customHeight="1" x14ac:dyDescent="0.25">
      <c r="A499" s="179" t="str">
        <f>'Structure BLA'!A111</f>
        <v>D.1.22</v>
      </c>
      <c r="B499" s="179" t="str">
        <f>'Structure BLA'!B111</f>
        <v>Salle de séchage pour vêtements</v>
      </c>
      <c r="C499" s="179" t="str">
        <f>'Structure BLA'!C111</f>
        <v>SUP 4</v>
      </c>
      <c r="D499" s="179" t="str">
        <f>'Structure BLA'!D111</f>
        <v>m²</v>
      </c>
      <c r="E499" s="193">
        <f>'Structure BLA'!E111</f>
        <v>0</v>
      </c>
      <c r="F499" s="546">
        <f>'Structure BLA'!F111</f>
        <v>0</v>
      </c>
      <c r="G499" s="546" t="str">
        <f>'Structure BLA'!G111</f>
        <v>-</v>
      </c>
      <c r="H499" s="523">
        <f>'Structure BLA'!H111</f>
        <v>0</v>
      </c>
      <c r="I499" s="179" t="s">
        <v>58</v>
      </c>
      <c r="J499" s="179" t="s">
        <v>59</v>
      </c>
      <c r="K499" s="179">
        <f>'Structure BLA'!I111</f>
        <v>0</v>
      </c>
    </row>
    <row r="500" spans="1:11" s="61" customFormat="1" ht="15" customHeight="1" x14ac:dyDescent="0.25">
      <c r="A500" s="179" t="str">
        <f>'Structure BLA'!A112</f>
        <v>D.1.23</v>
      </c>
      <c r="B500" s="179" t="str">
        <f>'Structure BLA'!B112</f>
        <v>Livraison de nuit - box</v>
      </c>
      <c r="C500" s="179" t="str">
        <f>'Structure BLA'!C112</f>
        <v>SUP 4</v>
      </c>
      <c r="D500" s="179" t="str">
        <f>'Structure BLA'!D112</f>
        <v>m²</v>
      </c>
      <c r="E500" s="193">
        <f>'Structure BLA'!E112</f>
        <v>0</v>
      </c>
      <c r="F500" s="546">
        <f>'Structure BLA'!F112</f>
        <v>0</v>
      </c>
      <c r="G500" s="546" t="str">
        <f>'Structure BLA'!G112</f>
        <v>-</v>
      </c>
      <c r="H500" s="523">
        <f>'Structure BLA'!H112</f>
        <v>0</v>
      </c>
      <c r="I500" s="179" t="s">
        <v>58</v>
      </c>
      <c r="J500" s="179" t="s">
        <v>59</v>
      </c>
      <c r="K500" s="179">
        <f>'Structure BLA'!I112</f>
        <v>0</v>
      </c>
    </row>
    <row r="501" spans="1:11" s="61" customFormat="1" ht="15" customHeight="1" x14ac:dyDescent="0.25">
      <c r="A501" s="179" t="str">
        <f>'Structure BLA'!A113</f>
        <v>D.2.1</v>
      </c>
      <c r="B501" s="179" t="str">
        <f>'Structure BLA'!B113</f>
        <v>Matériel de bureau et appareils</v>
      </c>
      <c r="C501" s="179" t="str">
        <f>'Structure BLA'!C113</f>
        <v>SUP 4</v>
      </c>
      <c r="D501" s="179" t="str">
        <f>'Structure BLA'!D113</f>
        <v>Local</v>
      </c>
      <c r="E501" s="193">
        <f>'Structure BLA'!E113</f>
        <v>0</v>
      </c>
      <c r="F501" s="546">
        <f>'Structure BLA'!F113</f>
        <v>10.5</v>
      </c>
      <c r="G501" s="546" t="str">
        <f>'Structure BLA'!G113</f>
        <v>-</v>
      </c>
      <c r="H501" s="523">
        <f>'Structure BLA'!H113</f>
        <v>0</v>
      </c>
      <c r="I501" s="179" t="s">
        <v>58</v>
      </c>
      <c r="J501" s="179" t="s">
        <v>59</v>
      </c>
      <c r="K501" s="179">
        <f>'Structure BLA'!I113</f>
        <v>0</v>
      </c>
    </row>
    <row r="502" spans="1:11" s="61" customFormat="1" ht="15" customHeight="1" x14ac:dyDescent="0.25">
      <c r="A502" s="179" t="str">
        <f>'Structure BLA'!A114</f>
        <v>D.2.2</v>
      </c>
      <c r="B502" s="179" t="str">
        <f>'Structure BLA'!B114</f>
        <v xml:space="preserve">Local d’archives </v>
      </c>
      <c r="C502" s="179" t="str">
        <f>'Structure BLA'!C114</f>
        <v>SUP 4</v>
      </c>
      <c r="D502" s="179" t="str">
        <f>'Structure BLA'!D114</f>
        <v>Local</v>
      </c>
      <c r="E502" s="193">
        <f>'Structure BLA'!E114</f>
        <v>0</v>
      </c>
      <c r="F502" s="546">
        <f>'Structure BLA'!F114</f>
        <v>10.5</v>
      </c>
      <c r="G502" s="546" t="str">
        <f>'Structure BLA'!G114</f>
        <v>-</v>
      </c>
      <c r="H502" s="523">
        <f>'Structure BLA'!H114</f>
        <v>0</v>
      </c>
      <c r="I502" s="179" t="s">
        <v>58</v>
      </c>
      <c r="J502" s="179" t="s">
        <v>59</v>
      </c>
      <c r="K502" s="179">
        <f>'Structure BLA'!I114</f>
        <v>0</v>
      </c>
    </row>
    <row r="503" spans="1:11" s="61" customFormat="1" ht="15" customHeight="1" x14ac:dyDescent="0.25">
      <c r="A503" s="179" t="str">
        <f>'Structure BLA'!A115</f>
        <v>10.1.1</v>
      </c>
      <c r="B503" s="179" t="str">
        <f>'Structure BLA'!B115</f>
        <v>Places de stationnement véhicules militaires et de l’administration</v>
      </c>
      <c r="C503" s="179" t="str">
        <f>'Structure BLA'!C115</f>
        <v>SAA 10</v>
      </c>
      <c r="D503" s="179" t="str">
        <f>'Structure BLA'!D115</f>
        <v>Surface extérieure</v>
      </c>
      <c r="E503" s="193">
        <f>'Structure BLA'!E115</f>
        <v>0</v>
      </c>
      <c r="F503" s="546">
        <f>'Structure BLA'!F115</f>
        <v>15</v>
      </c>
      <c r="G503" s="546" t="str">
        <f>'Structure BLA'!G115</f>
        <v>-</v>
      </c>
      <c r="H503" s="523">
        <f>'Structure BLA'!H115</f>
        <v>0</v>
      </c>
      <c r="I503" s="179" t="s">
        <v>58</v>
      </c>
      <c r="J503" s="179" t="s">
        <v>59</v>
      </c>
      <c r="K503" s="179">
        <f>'Structure BLA'!I115</f>
        <v>0</v>
      </c>
    </row>
    <row r="504" spans="1:11" s="61" customFormat="1" ht="15" customHeight="1" x14ac:dyDescent="0.25">
      <c r="A504" s="179" t="str">
        <f>'Structure BLA'!A116</f>
        <v>10.1.2</v>
      </c>
      <c r="B504" s="179" t="str">
        <f>'Structure BLA'!B116</f>
        <v>Places de stationnement véhicules privés</v>
      </c>
      <c r="C504" s="179" t="str">
        <f>'Structure BLA'!C116</f>
        <v>SAA 10</v>
      </c>
      <c r="D504" s="179" t="str">
        <f>'Structure BLA'!D116</f>
        <v>Surface extérieure</v>
      </c>
      <c r="E504" s="193">
        <f>'Structure BLA'!E116</f>
        <v>0</v>
      </c>
      <c r="F504" s="546">
        <f>'Structure BLA'!F116</f>
        <v>15</v>
      </c>
      <c r="G504" s="546" t="str">
        <f>'Structure BLA'!G116</f>
        <v>-</v>
      </c>
      <c r="H504" s="523">
        <f>'Structure BLA'!H116</f>
        <v>0</v>
      </c>
      <c r="I504" s="179" t="s">
        <v>58</v>
      </c>
      <c r="J504" s="179" t="s">
        <v>59</v>
      </c>
      <c r="K504" s="179">
        <f>'Structure BLA'!I116</f>
        <v>0</v>
      </c>
    </row>
    <row r="505" spans="1:11" s="61" customFormat="1" ht="15" customHeight="1" x14ac:dyDescent="0.25">
      <c r="A505" s="179" t="str">
        <f>'Structure BLA'!A117</f>
        <v>10.2.4</v>
      </c>
      <c r="B505" s="179" t="str">
        <f>'Structure BLA'!B117</f>
        <v>Place de rinçage</v>
      </c>
      <c r="C505" s="179" t="str">
        <f>'Structure BLA'!C117</f>
        <v>SAA 10</v>
      </c>
      <c r="D505" s="179" t="str">
        <f>'Structure BLA'!D117</f>
        <v>Surface extérieure</v>
      </c>
      <c r="E505" s="193">
        <f>'Structure BLA'!E117</f>
        <v>0</v>
      </c>
      <c r="F505" s="546">
        <f>'Structure BLA'!F117</f>
        <v>0</v>
      </c>
      <c r="G505" s="546" t="str">
        <f>'Structure BLA'!G117</f>
        <v>-</v>
      </c>
      <c r="H505" s="523">
        <f>'Structure BLA'!H117</f>
        <v>0</v>
      </c>
      <c r="I505" s="179" t="s">
        <v>58</v>
      </c>
      <c r="J505" s="179" t="s">
        <v>59</v>
      </c>
      <c r="K505" s="179">
        <f>'Structure BLA'!I117</f>
        <v>0</v>
      </c>
    </row>
    <row r="506" spans="1:11" s="61" customFormat="1" ht="15" customHeight="1" x14ac:dyDescent="0.25">
      <c r="A506" s="179" t="str">
        <f>'Structure BLA'!A118</f>
        <v>10.2.5</v>
      </c>
      <c r="B506" s="179" t="str">
        <f>'Structure BLA'!B118</f>
        <v>Place de lavage</v>
      </c>
      <c r="C506" s="179" t="str">
        <f>'Structure BLA'!C118</f>
        <v>SAA 10</v>
      </c>
      <c r="D506" s="179" t="str">
        <f>'Structure BLA'!D118</f>
        <v>Surface extérieure</v>
      </c>
      <c r="E506" s="193">
        <f>'Structure BLA'!E118</f>
        <v>0</v>
      </c>
      <c r="F506" s="546">
        <f>'Structure BLA'!F118</f>
        <v>0</v>
      </c>
      <c r="G506" s="546" t="str">
        <f>'Structure BLA'!G118</f>
        <v>-</v>
      </c>
      <c r="H506" s="523">
        <f>'Structure BLA'!H118</f>
        <v>0</v>
      </c>
      <c r="I506" s="179" t="s">
        <v>58</v>
      </c>
      <c r="J506" s="179" t="s">
        <v>59</v>
      </c>
      <c r="K506" s="179">
        <f>'Structure BLA'!I118</f>
        <v>0</v>
      </c>
    </row>
    <row r="507" spans="1:11" s="61" customFormat="1" ht="15" customHeight="1" x14ac:dyDescent="0.25">
      <c r="A507" s="179" t="str">
        <f>'Structure BLA'!A119</f>
        <v>10.2.6</v>
      </c>
      <c r="B507" s="179" t="str">
        <f>'Structure BLA'!B119</f>
        <v>Place de contrôle</v>
      </c>
      <c r="C507" s="179" t="str">
        <f>'Structure BLA'!C119</f>
        <v>SAA 10</v>
      </c>
      <c r="D507" s="179" t="str">
        <f>'Structure BLA'!D119</f>
        <v>Surface extérieure</v>
      </c>
      <c r="E507" s="193">
        <f>'Structure BLA'!E119</f>
        <v>0</v>
      </c>
      <c r="F507" s="546">
        <f>'Structure BLA'!F119</f>
        <v>0</v>
      </c>
      <c r="G507" s="546" t="str">
        <f>'Structure BLA'!G119</f>
        <v>-</v>
      </c>
      <c r="H507" s="523">
        <f>'Structure BLA'!H119</f>
        <v>0</v>
      </c>
      <c r="I507" s="179" t="s">
        <v>58</v>
      </c>
      <c r="J507" s="179" t="s">
        <v>59</v>
      </c>
      <c r="K507" s="179">
        <f>'Structure BLA'!I119</f>
        <v>0</v>
      </c>
    </row>
    <row r="508" spans="1:11" s="61" customFormat="1" ht="15" customHeight="1" x14ac:dyDescent="0.25">
      <c r="A508" s="179" t="str">
        <f>'Structure BLA'!A120</f>
        <v>10.2.1</v>
      </c>
      <c r="B508" s="179" t="str">
        <f>'Structure BLA'!B120</f>
        <v>Parvis</v>
      </c>
      <c r="C508" s="179" t="str">
        <f>'Structure BLA'!C120</f>
        <v>SAA 10</v>
      </c>
      <c r="D508" s="179" t="str">
        <f>'Structure BLA'!D120</f>
        <v>Surface extérieure</v>
      </c>
      <c r="E508" s="193">
        <f>'Structure BLA'!E120</f>
        <v>0</v>
      </c>
      <c r="F508" s="546">
        <f>'Structure BLA'!F120</f>
        <v>0</v>
      </c>
      <c r="G508" s="546" t="str">
        <f>'Structure BLA'!G120</f>
        <v>-</v>
      </c>
      <c r="H508" s="523">
        <f>'Structure BLA'!H120</f>
        <v>0</v>
      </c>
      <c r="I508" s="179" t="s">
        <v>58</v>
      </c>
      <c r="J508" s="179" t="s">
        <v>59</v>
      </c>
      <c r="K508" s="179">
        <f>'Structure BLA'!I120</f>
        <v>0</v>
      </c>
    </row>
    <row r="509" spans="1:11" s="61" customFormat="1" ht="15" customHeight="1" x14ac:dyDescent="0.25">
      <c r="A509" s="179" t="str">
        <f>'Structure BLA'!A121</f>
        <v>10.2.2</v>
      </c>
      <c r="B509" s="179" t="str">
        <f>'Structure BLA'!B121</f>
        <v>Routes</v>
      </c>
      <c r="C509" s="179" t="str">
        <f>'Structure BLA'!C121</f>
        <v>SAA 10</v>
      </c>
      <c r="D509" s="179" t="str">
        <f>'Structure BLA'!D121</f>
        <v>Surface extérieure</v>
      </c>
      <c r="E509" s="193">
        <f>'Structure BLA'!E121</f>
        <v>0</v>
      </c>
      <c r="F509" s="546">
        <f>'Structure BLA'!F121</f>
        <v>0</v>
      </c>
      <c r="G509" s="546" t="str">
        <f>'Structure BLA'!G121</f>
        <v>-</v>
      </c>
      <c r="H509" s="523">
        <f>'Structure BLA'!H121</f>
        <v>0</v>
      </c>
      <c r="I509" s="179" t="s">
        <v>58</v>
      </c>
      <c r="J509" s="179" t="s">
        <v>59</v>
      </c>
      <c r="K509" s="179">
        <f>'Structure BLA'!I121</f>
        <v>0</v>
      </c>
    </row>
    <row r="510" spans="1:11" s="61" customFormat="1" ht="15" customHeight="1" x14ac:dyDescent="0.25">
      <c r="A510" s="179" t="str">
        <f>'Structure BLA'!A122</f>
        <v>10.2.3</v>
      </c>
      <c r="B510" s="179" t="str">
        <f>'Structure BLA'!B122</f>
        <v>Places de manœuvre</v>
      </c>
      <c r="C510" s="179" t="str">
        <f>'Structure BLA'!C122</f>
        <v>SAA 10</v>
      </c>
      <c r="D510" s="179" t="str">
        <f>'Structure BLA'!D122</f>
        <v>Surface extérieure</v>
      </c>
      <c r="E510" s="193">
        <f>'Structure BLA'!E122</f>
        <v>0</v>
      </c>
      <c r="F510" s="546">
        <f>'Structure BLA'!F122</f>
        <v>0</v>
      </c>
      <c r="G510" s="546" t="str">
        <f>'Structure BLA'!G122</f>
        <v>-</v>
      </c>
      <c r="H510" s="523">
        <f>'Structure BLA'!H122</f>
        <v>0</v>
      </c>
      <c r="I510" s="179" t="s">
        <v>58</v>
      </c>
      <c r="J510" s="179" t="s">
        <v>59</v>
      </c>
      <c r="K510" s="179">
        <f>'Structure BLA'!I122</f>
        <v>0</v>
      </c>
    </row>
    <row r="511" spans="1:11" s="61" customFormat="1" ht="15" customHeight="1" x14ac:dyDescent="0.25">
      <c r="A511" s="179" t="str">
        <f>'Structure BLA'!A123</f>
        <v>10.2.4</v>
      </c>
      <c r="B511" s="179" t="str">
        <f>'Structure BLA'!B123</f>
        <v>Surface non constructible</v>
      </c>
      <c r="C511" s="179" t="str">
        <f>'Structure BLA'!C123</f>
        <v>SAA 10</v>
      </c>
      <c r="D511" s="179" t="str">
        <f>'Structure BLA'!D123</f>
        <v>Surface extérieure</v>
      </c>
      <c r="E511" s="193">
        <f>'Structure BLA'!E123</f>
        <v>0</v>
      </c>
      <c r="F511" s="546">
        <f>'Structure BLA'!F123</f>
        <v>0</v>
      </c>
      <c r="G511" s="546" t="str">
        <f>'Structure BLA'!G123</f>
        <v>-</v>
      </c>
      <c r="H511" s="523">
        <f>'Structure BLA'!H123</f>
        <v>0</v>
      </c>
      <c r="I511" s="179" t="s">
        <v>58</v>
      </c>
      <c r="J511" s="179" t="s">
        <v>59</v>
      </c>
      <c r="K511" s="179">
        <f>'Structure BLA'!I123</f>
        <v>0</v>
      </c>
    </row>
    <row r="512" spans="1:11" s="61" customFormat="1" ht="15" customHeight="1" x14ac:dyDescent="0.25">
      <c r="A512" s="179" t="str">
        <f>'Structure BLA'!A127</f>
        <v>B.1.3.1</v>
      </c>
      <c r="B512" s="179" t="str">
        <f>'Structure BLA'!B127</f>
        <v>Bureau 2 pers. (2 PTB)</v>
      </c>
      <c r="C512" s="179" t="str">
        <f>'Structure BLA'!C127</f>
        <v>SUP 2</v>
      </c>
      <c r="D512" s="179" t="str">
        <f>'Structure BLA'!D127</f>
        <v>m2/mil</v>
      </c>
      <c r="E512" s="193">
        <f>'Structure BLA'!E127</f>
        <v>0</v>
      </c>
      <c r="F512" s="546">
        <f>'Structure BLA'!F127</f>
        <v>10.5</v>
      </c>
      <c r="G512" s="546">
        <f>'Structure BLA'!G127</f>
        <v>21</v>
      </c>
      <c r="H512" s="523">
        <f>'Structure BLA'!H127</f>
        <v>0</v>
      </c>
      <c r="I512" s="179" t="s">
        <v>58</v>
      </c>
      <c r="J512" s="179" t="s">
        <v>59</v>
      </c>
      <c r="K512" s="179">
        <f>'Structure BLA'!I127</f>
        <v>0</v>
      </c>
    </row>
    <row r="513" spans="1:11" s="61" customFormat="1" ht="15" customHeight="1" x14ac:dyDescent="0.25">
      <c r="A513" s="179" t="str">
        <f>'Structure BLA'!A128</f>
        <v>B.1.3.2</v>
      </c>
      <c r="B513" s="179" t="str">
        <f>'Structure BLA'!B128</f>
        <v xml:space="preserve">Bureau 1 pers. (1 PTB) </v>
      </c>
      <c r="C513" s="179" t="str">
        <f>'Structure BLA'!C128</f>
        <v>SUP 2</v>
      </c>
      <c r="D513" s="179" t="str">
        <f>'Structure BLA'!D128</f>
        <v>Local</v>
      </c>
      <c r="E513" s="193">
        <f>'Structure BLA'!E128</f>
        <v>0</v>
      </c>
      <c r="F513" s="546">
        <f>'Structure BLA'!F128</f>
        <v>10.5</v>
      </c>
      <c r="G513" s="546" t="str">
        <f>'Structure BLA'!G128</f>
        <v>-</v>
      </c>
      <c r="H513" s="523">
        <f>'Structure BLA'!H128</f>
        <v>0</v>
      </c>
      <c r="I513" s="179" t="s">
        <v>58</v>
      </c>
      <c r="J513" s="179" t="s">
        <v>59</v>
      </c>
      <c r="K513" s="179">
        <f>'Structure BLA'!I128</f>
        <v>0</v>
      </c>
    </row>
    <row r="514" spans="1:11" s="61" customFormat="1" ht="15" customHeight="1" x14ac:dyDescent="0.25">
      <c r="A514" s="179" t="str">
        <f>'Structure BLA'!A129</f>
        <v>B.1.3.3</v>
      </c>
      <c r="B514" s="179" t="str">
        <f>'Structure BLA'!B129</f>
        <v>Bureau multipostes 3 pers. (3 PTB)</v>
      </c>
      <c r="C514" s="179" t="str">
        <f>'Structure BLA'!C129</f>
        <v>SUP 2</v>
      </c>
      <c r="D514" s="179" t="str">
        <f>'Structure BLA'!D129</f>
        <v>m2/mil</v>
      </c>
      <c r="E514" s="193">
        <f>'Structure BLA'!E129</f>
        <v>0</v>
      </c>
      <c r="F514" s="546">
        <f>'Structure BLA'!F129</f>
        <v>7</v>
      </c>
      <c r="G514" s="546">
        <f>'Structure BLA'!G129</f>
        <v>21</v>
      </c>
      <c r="H514" s="523">
        <f>'Structure BLA'!H129</f>
        <v>0</v>
      </c>
      <c r="I514" s="179" t="s">
        <v>58</v>
      </c>
      <c r="J514" s="179" t="s">
        <v>59</v>
      </c>
      <c r="K514" s="179">
        <f>'Structure BLA'!I129</f>
        <v>0</v>
      </c>
    </row>
    <row r="515" spans="1:11" s="61" customFormat="1" ht="15" customHeight="1" x14ac:dyDescent="0.25">
      <c r="A515" s="179" t="str">
        <f>'Structure BLA'!A132</f>
        <v>B.3.1</v>
      </c>
      <c r="B515" s="179" t="str">
        <f>'Structure BLA'!B132</f>
        <v>Salle de rapports</v>
      </c>
      <c r="C515" s="179" t="str">
        <f>'Structure BLA'!C132</f>
        <v>SUP 2</v>
      </c>
      <c r="D515" s="179" t="str">
        <f>'Structure BLA'!D132</f>
        <v>m2/mil</v>
      </c>
      <c r="E515" s="193">
        <f>'Structure BLA'!E132</f>
        <v>0</v>
      </c>
      <c r="F515" s="546">
        <f>'Structure BLA'!F132</f>
        <v>2</v>
      </c>
      <c r="G515" s="546" t="str">
        <f>'Structure BLA'!G132</f>
        <v>-</v>
      </c>
      <c r="H515" s="523">
        <f>'Structure BLA'!H132</f>
        <v>0</v>
      </c>
      <c r="I515" s="179" t="s">
        <v>58</v>
      </c>
      <c r="J515" s="179" t="s">
        <v>59</v>
      </c>
      <c r="K515" s="179">
        <f>'Structure BLA'!I132</f>
        <v>0</v>
      </c>
    </row>
    <row r="516" spans="1:11" s="61" customFormat="1" ht="15" customHeight="1" x14ac:dyDescent="0.25">
      <c r="A516" s="179" t="str">
        <f>'Structure BLA'!A133</f>
        <v>C.3.1</v>
      </c>
      <c r="B516" s="179" t="str">
        <f>'Structure BLA'!B133</f>
        <v>Atelier CVCS/sanitaire</v>
      </c>
      <c r="C516" s="179" t="str">
        <f>'Structure BLA'!C133</f>
        <v>SUP 3</v>
      </c>
      <c r="D516" s="179" t="str">
        <f>'Structure BLA'!D133</f>
        <v>m²</v>
      </c>
      <c r="E516" s="193">
        <f>'Structure BLA'!E133</f>
        <v>0</v>
      </c>
      <c r="F516" s="546">
        <f>'Structure BLA'!F133</f>
        <v>0</v>
      </c>
      <c r="G516" s="546" t="str">
        <f>'Structure BLA'!G133</f>
        <v>-</v>
      </c>
      <c r="H516" s="523">
        <f>'Structure BLA'!H133</f>
        <v>0</v>
      </c>
      <c r="I516" s="179" t="s">
        <v>58</v>
      </c>
      <c r="J516" s="179" t="s">
        <v>59</v>
      </c>
      <c r="K516" s="179">
        <f>'Structure BLA'!I133</f>
        <v>0</v>
      </c>
    </row>
    <row r="517" spans="1:11" s="61" customFormat="1" ht="15" customHeight="1" x14ac:dyDescent="0.25">
      <c r="A517" s="179" t="str">
        <f>'Structure BLA'!A134</f>
        <v>C.3.2</v>
      </c>
      <c r="B517" s="179" t="str">
        <f>'Structure BLA'!B134</f>
        <v>Atelier électricité</v>
      </c>
      <c r="C517" s="179" t="str">
        <f>'Structure BLA'!C134</f>
        <v>SUP 3</v>
      </c>
      <c r="D517" s="179" t="str">
        <f>'Structure BLA'!D134</f>
        <v>m²</v>
      </c>
      <c r="E517" s="193">
        <f>'Structure BLA'!E134</f>
        <v>0</v>
      </c>
      <c r="F517" s="546">
        <f>'Structure BLA'!F134</f>
        <v>0</v>
      </c>
      <c r="G517" s="546" t="str">
        <f>'Structure BLA'!G134</f>
        <v>-</v>
      </c>
      <c r="H517" s="523">
        <f>'Structure BLA'!H134</f>
        <v>0</v>
      </c>
      <c r="I517" s="179" t="s">
        <v>58</v>
      </c>
      <c r="J517" s="179" t="s">
        <v>59</v>
      </c>
      <c r="K517" s="179">
        <f>'Structure BLA'!I134</f>
        <v>0</v>
      </c>
    </row>
    <row r="518" spans="1:11" s="61" customFormat="1" ht="15" customHeight="1" x14ac:dyDescent="0.25">
      <c r="A518" s="179" t="str">
        <f>'Structure BLA'!A135</f>
        <v>C.3.3</v>
      </c>
      <c r="B518" s="179" t="str">
        <f>'Structure BLA'!B135</f>
        <v>Menuiserie</v>
      </c>
      <c r="C518" s="179" t="str">
        <f>'Structure BLA'!C135</f>
        <v>SUP 3</v>
      </c>
      <c r="D518" s="179" t="str">
        <f>'Structure BLA'!D135</f>
        <v>m²</v>
      </c>
      <c r="E518" s="193">
        <f>'Structure BLA'!E135</f>
        <v>0</v>
      </c>
      <c r="F518" s="546">
        <f>'Structure BLA'!F135</f>
        <v>0</v>
      </c>
      <c r="G518" s="546" t="str">
        <f>'Structure BLA'!G135</f>
        <v>-</v>
      </c>
      <c r="H518" s="523">
        <f>'Structure BLA'!H135</f>
        <v>0</v>
      </c>
      <c r="I518" s="179" t="s">
        <v>58</v>
      </c>
      <c r="J518" s="179" t="s">
        <v>59</v>
      </c>
      <c r="K518" s="179">
        <f>'Structure BLA'!I135</f>
        <v>0</v>
      </c>
    </row>
    <row r="519" spans="1:11" s="61" customFormat="1" ht="15" customHeight="1" x14ac:dyDescent="0.25">
      <c r="A519" s="179" t="str">
        <f>'Structure BLA'!A136</f>
        <v>C.3.4</v>
      </c>
      <c r="B519" s="179" t="str">
        <f>'Structure BLA'!B136</f>
        <v>Atelier général</v>
      </c>
      <c r="C519" s="179" t="str">
        <f>'Structure BLA'!C136</f>
        <v>SUP 3</v>
      </c>
      <c r="D519" s="179" t="str">
        <f>'Structure BLA'!D136</f>
        <v>m²</v>
      </c>
      <c r="E519" s="193">
        <f>'Structure BLA'!E136</f>
        <v>0</v>
      </c>
      <c r="F519" s="546">
        <f>'Structure BLA'!F136</f>
        <v>0</v>
      </c>
      <c r="G519" s="546" t="str">
        <f>'Structure BLA'!G136</f>
        <v>-</v>
      </c>
      <c r="H519" s="523">
        <f>'Structure BLA'!H136</f>
        <v>0</v>
      </c>
      <c r="I519" s="179" t="s">
        <v>58</v>
      </c>
      <c r="J519" s="179" t="s">
        <v>59</v>
      </c>
      <c r="K519" s="179">
        <f>'Structure BLA'!I136</f>
        <v>0</v>
      </c>
    </row>
    <row r="520" spans="1:11" s="61" customFormat="1" ht="15" customHeight="1" x14ac:dyDescent="0.25">
      <c r="A520" s="179" t="str">
        <f>'Structure BLA'!A137</f>
        <v>D.1.14</v>
      </c>
      <c r="B520" s="179" t="str">
        <f>'Structure BLA'!B137</f>
        <v>Locaux de stockage pour matières dangereuses (solvants, carburants)</v>
      </c>
      <c r="C520" s="179" t="str">
        <f>'Structure BLA'!C137</f>
        <v>SUP 4</v>
      </c>
      <c r="D520" s="179" t="str">
        <f>'Structure BLA'!D137</f>
        <v>m²</v>
      </c>
      <c r="E520" s="193">
        <f>'Structure BLA'!E137</f>
        <v>0</v>
      </c>
      <c r="F520" s="546">
        <f>'Structure BLA'!F137</f>
        <v>0</v>
      </c>
      <c r="G520" s="546" t="str">
        <f>'Structure BLA'!G137</f>
        <v>-</v>
      </c>
      <c r="H520" s="523">
        <f>'Structure BLA'!H137</f>
        <v>0</v>
      </c>
      <c r="I520" s="179" t="s">
        <v>58</v>
      </c>
      <c r="J520" s="179" t="s">
        <v>59</v>
      </c>
      <c r="K520" s="179">
        <f>'Structure BLA'!I137</f>
        <v>0</v>
      </c>
    </row>
    <row r="521" spans="1:11" s="61" customFormat="1" ht="15" customHeight="1" x14ac:dyDescent="0.25">
      <c r="A521" s="179" t="str">
        <f>'Structure BLA'!A138</f>
        <v>D.1.15</v>
      </c>
      <c r="B521" s="179" t="str">
        <f>'Structure BLA'!B138</f>
        <v xml:space="preserve">Locaux de stockage munitions </v>
      </c>
      <c r="C521" s="179" t="str">
        <f>'Structure BLA'!C138</f>
        <v>SUP 4</v>
      </c>
      <c r="D521" s="179" t="str">
        <f>'Structure BLA'!D138</f>
        <v>m²</v>
      </c>
      <c r="E521" s="193">
        <f>'Structure BLA'!E138</f>
        <v>0</v>
      </c>
      <c r="F521" s="546">
        <f>'Structure BLA'!F138</f>
        <v>0</v>
      </c>
      <c r="G521" s="546" t="str">
        <f>'Structure BLA'!G138</f>
        <v>-</v>
      </c>
      <c r="H521" s="523">
        <f>'Structure BLA'!H138</f>
        <v>0</v>
      </c>
      <c r="I521" s="179" t="s">
        <v>58</v>
      </c>
      <c r="J521" s="179" t="s">
        <v>59</v>
      </c>
      <c r="K521" s="179">
        <f>'Structure BLA'!I138</f>
        <v>0</v>
      </c>
    </row>
    <row r="522" spans="1:11" s="61" customFormat="1" ht="15" customHeight="1" x14ac:dyDescent="0.25">
      <c r="A522" s="179" t="str">
        <f>'Structure BLA'!A139</f>
        <v>D.1.16</v>
      </c>
      <c r="B522" s="179" t="str">
        <f>'Structure BLA'!B139</f>
        <v xml:space="preserve">Local de sécurité </v>
      </c>
      <c r="C522" s="179" t="str">
        <f>'Structure BLA'!C139</f>
        <v>SUP 4</v>
      </c>
      <c r="D522" s="179" t="str">
        <f>'Structure BLA'!D139</f>
        <v>m²</v>
      </c>
      <c r="E522" s="193">
        <f>'Structure BLA'!E139</f>
        <v>0</v>
      </c>
      <c r="F522" s="546">
        <f>'Structure BLA'!F139</f>
        <v>0</v>
      </c>
      <c r="G522" s="546" t="str">
        <f>'Structure BLA'!G139</f>
        <v>-</v>
      </c>
      <c r="H522" s="523">
        <f>'Structure BLA'!H139</f>
        <v>0</v>
      </c>
      <c r="I522" s="179" t="s">
        <v>58</v>
      </c>
      <c r="J522" s="179" t="s">
        <v>59</v>
      </c>
      <c r="K522" s="179">
        <f>'Structure BLA'!I139</f>
        <v>0</v>
      </c>
    </row>
    <row r="523" spans="1:11" s="61" customFormat="1" ht="15" customHeight="1" x14ac:dyDescent="0.25">
      <c r="A523" s="179" t="str">
        <f>'Structure BLA'!A141</f>
        <v>D.1.21</v>
      </c>
      <c r="B523" s="179" t="str">
        <f>'Structure BLA'!B141</f>
        <v>Salle de séchage pour vêtements</v>
      </c>
      <c r="C523" s="179" t="str">
        <f>'Structure BLA'!C141</f>
        <v>SUP 4</v>
      </c>
      <c r="D523" s="179" t="str">
        <f>'Structure BLA'!D141</f>
        <v>m²</v>
      </c>
      <c r="E523" s="193">
        <f>'Structure BLA'!E141</f>
        <v>0</v>
      </c>
      <c r="F523" s="546">
        <f>'Structure BLA'!F141</f>
        <v>0</v>
      </c>
      <c r="G523" s="546" t="str">
        <f>'Structure BLA'!G141</f>
        <v>-</v>
      </c>
      <c r="H523" s="523">
        <f>'Structure BLA'!H141</f>
        <v>0</v>
      </c>
      <c r="I523" s="179" t="s">
        <v>58</v>
      </c>
      <c r="J523" s="179" t="s">
        <v>59</v>
      </c>
      <c r="K523" s="179">
        <f>'Structure BLA'!I141</f>
        <v>0</v>
      </c>
    </row>
    <row r="524" spans="1:11" s="61" customFormat="1" ht="15" customHeight="1" x14ac:dyDescent="0.25">
      <c r="A524" s="179" t="str">
        <f>'Structure BLA'!A142</f>
        <v>D.1.22</v>
      </c>
      <c r="B524" s="179" t="str">
        <f>'Structure BLA'!B142</f>
        <v>Entrepôt ateliers de maintenance</v>
      </c>
      <c r="C524" s="179" t="str">
        <f>'Structure BLA'!C142</f>
        <v>SUP 4</v>
      </c>
      <c r="D524" s="179" t="str">
        <f>'Structure BLA'!D142</f>
        <v>m²</v>
      </c>
      <c r="E524" s="193">
        <f>'Structure BLA'!E142</f>
        <v>0</v>
      </c>
      <c r="F524" s="546">
        <f>'Structure BLA'!F142</f>
        <v>0</v>
      </c>
      <c r="G524" s="546" t="str">
        <f>'Structure BLA'!G142</f>
        <v>-</v>
      </c>
      <c r="H524" s="523">
        <f>'Structure BLA'!H142</f>
        <v>0</v>
      </c>
      <c r="I524" s="179" t="s">
        <v>58</v>
      </c>
      <c r="J524" s="179" t="s">
        <v>59</v>
      </c>
      <c r="K524" s="179">
        <f>'Structure BLA'!I142</f>
        <v>0</v>
      </c>
    </row>
    <row r="525" spans="1:11" s="61" customFormat="1" ht="15" customHeight="1" x14ac:dyDescent="0.25">
      <c r="A525" s="179" t="str">
        <f>'Structure BLA'!A143</f>
        <v>D.1.23</v>
      </c>
      <c r="B525" s="179" t="str">
        <f>'Structure BLA'!B143</f>
        <v>Entrepôt ateliers textiles</v>
      </c>
      <c r="C525" s="179" t="str">
        <f>'Structure BLA'!C143</f>
        <v>SUP 4</v>
      </c>
      <c r="D525" s="179" t="str">
        <f>'Structure BLA'!D143</f>
        <v>m²</v>
      </c>
      <c r="E525" s="193">
        <f>'Structure BLA'!E143</f>
        <v>0</v>
      </c>
      <c r="F525" s="546">
        <f>'Structure BLA'!F143</f>
        <v>0</v>
      </c>
      <c r="G525" s="546" t="str">
        <f>'Structure BLA'!G143</f>
        <v>-</v>
      </c>
      <c r="H525" s="523">
        <f>'Structure BLA'!H143</f>
        <v>0</v>
      </c>
      <c r="I525" s="179" t="s">
        <v>58</v>
      </c>
      <c r="J525" s="179" t="s">
        <v>59</v>
      </c>
      <c r="K525" s="179">
        <f>'Structure BLA'!I143</f>
        <v>0</v>
      </c>
    </row>
    <row r="526" spans="1:11" s="61" customFormat="1" ht="15" customHeight="1" x14ac:dyDescent="0.25">
      <c r="A526" s="179" t="str">
        <f>'Structure BLA'!A144</f>
        <v>D.1.24</v>
      </c>
      <c r="B526" s="179" t="str">
        <f>'Structure BLA'!B144</f>
        <v>Entrepôt ateliers B&amp;B</v>
      </c>
      <c r="C526" s="179" t="str">
        <f>'Structure BLA'!C144</f>
        <v>SUP 4</v>
      </c>
      <c r="D526" s="179" t="str">
        <f>'Structure BLA'!D144</f>
        <v>m²</v>
      </c>
      <c r="E526" s="193">
        <f>'Structure BLA'!E144</f>
        <v>0</v>
      </c>
      <c r="F526" s="546">
        <f>'Structure BLA'!F144</f>
        <v>0</v>
      </c>
      <c r="G526" s="546" t="str">
        <f>'Structure BLA'!G144</f>
        <v>-</v>
      </c>
      <c r="H526" s="523">
        <f>'Structure BLA'!H144</f>
        <v>0</v>
      </c>
      <c r="I526" s="179" t="s">
        <v>58</v>
      </c>
      <c r="J526" s="179" t="s">
        <v>59</v>
      </c>
      <c r="K526" s="179">
        <f>'Structure BLA'!I144</f>
        <v>0</v>
      </c>
    </row>
    <row r="527" spans="1:11" s="61" customFormat="1" ht="15" customHeight="1" x14ac:dyDescent="0.25">
      <c r="A527" s="179" t="str">
        <f>'Structure BLA'!A145</f>
        <v>D.2.1</v>
      </c>
      <c r="B527" s="179" t="str">
        <f>'Structure BLA'!B145</f>
        <v>Matériel de bureau et appareils</v>
      </c>
      <c r="C527" s="179" t="str">
        <f>'Structure BLA'!C145</f>
        <v>SUP 4</v>
      </c>
      <c r="D527" s="179" t="str">
        <f>'Structure BLA'!D145</f>
        <v>Local</v>
      </c>
      <c r="E527" s="193">
        <f>'Structure BLA'!E145</f>
        <v>0</v>
      </c>
      <c r="F527" s="546">
        <f>'Structure BLA'!F145</f>
        <v>10.5</v>
      </c>
      <c r="G527" s="546" t="str">
        <f>'Structure BLA'!G145</f>
        <v>-</v>
      </c>
      <c r="H527" s="523">
        <f>'Structure BLA'!H145</f>
        <v>0</v>
      </c>
      <c r="I527" s="179" t="s">
        <v>58</v>
      </c>
      <c r="J527" s="179" t="s">
        <v>59</v>
      </c>
      <c r="K527" s="179">
        <f>'Structure BLA'!I145</f>
        <v>0</v>
      </c>
    </row>
    <row r="528" spans="1:11" s="61" customFormat="1" ht="15" customHeight="1" x14ac:dyDescent="0.25">
      <c r="A528" s="179" t="str">
        <f>'Structure BLA'!A146</f>
        <v>D.2.2</v>
      </c>
      <c r="B528" s="179" t="str">
        <f>'Structure BLA'!B146</f>
        <v xml:space="preserve">Local d’archives </v>
      </c>
      <c r="C528" s="179" t="str">
        <f>'Structure BLA'!C146</f>
        <v>SUP 4</v>
      </c>
      <c r="D528" s="179" t="str">
        <f>'Structure BLA'!D146</f>
        <v>Local</v>
      </c>
      <c r="E528" s="193">
        <f>'Structure BLA'!E146</f>
        <v>0</v>
      </c>
      <c r="F528" s="546">
        <f>'Structure BLA'!F146</f>
        <v>10.5</v>
      </c>
      <c r="G528" s="546" t="str">
        <f>'Structure BLA'!G146</f>
        <v>-</v>
      </c>
      <c r="H528" s="523">
        <f>'Structure BLA'!H146</f>
        <v>0</v>
      </c>
      <c r="I528" s="179" t="s">
        <v>58</v>
      </c>
      <c r="J528" s="179" t="s">
        <v>59</v>
      </c>
      <c r="K528" s="179">
        <f>'Structure BLA'!I146</f>
        <v>0</v>
      </c>
    </row>
    <row r="529" spans="1:11" s="61" customFormat="1" ht="15" customHeight="1" x14ac:dyDescent="0.25">
      <c r="A529" s="179" t="str">
        <f>'Structure BLA'!A147</f>
        <v>10.1.1</v>
      </c>
      <c r="B529" s="179" t="str">
        <f>'Structure BLA'!B147</f>
        <v>Places de stationnement véhicules militaires et de l’administration</v>
      </c>
      <c r="C529" s="179" t="str">
        <f>'Structure BLA'!C147</f>
        <v>SAA 10</v>
      </c>
      <c r="D529" s="179" t="str">
        <f>'Structure BLA'!D147</f>
        <v>Surface extérieure</v>
      </c>
      <c r="E529" s="193">
        <f>'Structure BLA'!E147</f>
        <v>0</v>
      </c>
      <c r="F529" s="546">
        <f>'Structure BLA'!F147</f>
        <v>15</v>
      </c>
      <c r="G529" s="546" t="str">
        <f>'Structure BLA'!G147</f>
        <v>-</v>
      </c>
      <c r="H529" s="523">
        <f>'Structure BLA'!H147</f>
        <v>0</v>
      </c>
      <c r="I529" s="179" t="s">
        <v>58</v>
      </c>
      <c r="J529" s="179" t="s">
        <v>59</v>
      </c>
      <c r="K529" s="179">
        <f>'Structure BLA'!I147</f>
        <v>0</v>
      </c>
    </row>
    <row r="530" spans="1:11" s="61" customFormat="1" ht="15" customHeight="1" x14ac:dyDescent="0.25">
      <c r="A530" s="179" t="str">
        <f>'Structure BLA'!A148</f>
        <v>10.1.2</v>
      </c>
      <c r="B530" s="179" t="str">
        <f>'Structure BLA'!B148</f>
        <v>Places de stationnement véhicules privés</v>
      </c>
      <c r="C530" s="179" t="str">
        <f>'Structure BLA'!C148</f>
        <v>SAA 10</v>
      </c>
      <c r="D530" s="179" t="str">
        <f>'Structure BLA'!D148</f>
        <v>Surface extérieure</v>
      </c>
      <c r="E530" s="193">
        <f>'Structure BLA'!E148</f>
        <v>0</v>
      </c>
      <c r="F530" s="546">
        <f>'Structure BLA'!F148</f>
        <v>15</v>
      </c>
      <c r="G530" s="546" t="str">
        <f>'Structure BLA'!G148</f>
        <v>-</v>
      </c>
      <c r="H530" s="523">
        <f>'Structure BLA'!H148</f>
        <v>0</v>
      </c>
      <c r="I530" s="179" t="s">
        <v>58</v>
      </c>
      <c r="J530" s="179" t="s">
        <v>59</v>
      </c>
      <c r="K530" s="179">
        <f>'Structure BLA'!I148</f>
        <v>0</v>
      </c>
    </row>
    <row r="531" spans="1:11" s="61" customFormat="1" ht="15" customHeight="1" x14ac:dyDescent="0.25">
      <c r="A531" s="179" t="str">
        <f>'Structure BLA'!A149</f>
        <v>10.2.4</v>
      </c>
      <c r="B531" s="179" t="str">
        <f>'Structure BLA'!B149</f>
        <v>Place de rinçage</v>
      </c>
      <c r="C531" s="179" t="str">
        <f>'Structure BLA'!C149</f>
        <v>SAA 10</v>
      </c>
      <c r="D531" s="179" t="str">
        <f>'Structure BLA'!D149</f>
        <v>Surface extérieure</v>
      </c>
      <c r="E531" s="193">
        <f>'Structure BLA'!E149</f>
        <v>0</v>
      </c>
      <c r="F531" s="546">
        <f>'Structure BLA'!F149</f>
        <v>0</v>
      </c>
      <c r="G531" s="546" t="str">
        <f>'Structure BLA'!G149</f>
        <v>-</v>
      </c>
      <c r="H531" s="523">
        <f>'Structure BLA'!H149</f>
        <v>0</v>
      </c>
      <c r="I531" s="179" t="s">
        <v>58</v>
      </c>
      <c r="J531" s="179" t="s">
        <v>59</v>
      </c>
      <c r="K531" s="179">
        <f>'Structure BLA'!I149</f>
        <v>0</v>
      </c>
    </row>
    <row r="532" spans="1:11" s="61" customFormat="1" ht="15" customHeight="1" x14ac:dyDescent="0.25">
      <c r="A532" s="179" t="str">
        <f>'Structure BLA'!A150</f>
        <v>10.3.1</v>
      </c>
      <c r="B532" s="179" t="str">
        <f>'Structure BLA'!B150</f>
        <v>Recyclage / Déchets</v>
      </c>
      <c r="C532" s="179" t="str">
        <f>'Structure BLA'!C150</f>
        <v>SAA 10</v>
      </c>
      <c r="D532" s="179" t="str">
        <f>'Structure BLA'!D150</f>
        <v>Surface extérieure</v>
      </c>
      <c r="E532" s="193">
        <f>'Structure BLA'!E150</f>
        <v>0</v>
      </c>
      <c r="F532" s="546">
        <f>'Structure BLA'!F150</f>
        <v>0</v>
      </c>
      <c r="G532" s="546" t="str">
        <f>'Structure BLA'!G150</f>
        <v>-</v>
      </c>
      <c r="H532" s="523">
        <f>'Structure BLA'!H150</f>
        <v>0</v>
      </c>
      <c r="I532" s="179" t="s">
        <v>58</v>
      </c>
      <c r="J532" s="179" t="s">
        <v>59</v>
      </c>
      <c r="K532" s="179">
        <f>'Structure BLA'!I150</f>
        <v>0</v>
      </c>
    </row>
    <row r="533" spans="1:11" s="61" customFormat="1" ht="15" customHeight="1" x14ac:dyDescent="0.25">
      <c r="A533" s="179" t="str">
        <f>'Structure BLA'!A151</f>
        <v>10.2.1</v>
      </c>
      <c r="B533" s="179" t="str">
        <f>'Structure BLA'!B151</f>
        <v>Parvis</v>
      </c>
      <c r="C533" s="179" t="str">
        <f>'Structure BLA'!C151</f>
        <v>SAA 10</v>
      </c>
      <c r="D533" s="179" t="str">
        <f>'Structure BLA'!D151</f>
        <v>Surface extérieure</v>
      </c>
      <c r="E533" s="193">
        <f>'Structure BLA'!E151</f>
        <v>0</v>
      </c>
      <c r="F533" s="546">
        <f>'Structure BLA'!F151</f>
        <v>0</v>
      </c>
      <c r="G533" s="546" t="str">
        <f>'Structure BLA'!G151</f>
        <v>-</v>
      </c>
      <c r="H533" s="523">
        <f>'Structure BLA'!H151</f>
        <v>0</v>
      </c>
      <c r="I533" s="179" t="s">
        <v>58</v>
      </c>
      <c r="J533" s="179" t="s">
        <v>59</v>
      </c>
      <c r="K533" s="179">
        <f>'Structure BLA'!I151</f>
        <v>0</v>
      </c>
    </row>
    <row r="534" spans="1:11" s="61" customFormat="1" ht="15" customHeight="1" x14ac:dyDescent="0.25">
      <c r="A534" s="179" t="str">
        <f>'Structure BLA'!A152</f>
        <v>10.2.2</v>
      </c>
      <c r="B534" s="179" t="str">
        <f>'Structure BLA'!B152</f>
        <v>Routes</v>
      </c>
      <c r="C534" s="179" t="str">
        <f>'Structure BLA'!C152</f>
        <v>SAA 10</v>
      </c>
      <c r="D534" s="179" t="str">
        <f>'Structure BLA'!D152</f>
        <v>Surface extérieure</v>
      </c>
      <c r="E534" s="193">
        <f>'Structure BLA'!E152</f>
        <v>0</v>
      </c>
      <c r="F534" s="546">
        <f>'Structure BLA'!F152</f>
        <v>0</v>
      </c>
      <c r="G534" s="546" t="str">
        <f>'Structure BLA'!G152</f>
        <v>-</v>
      </c>
      <c r="H534" s="523">
        <f>'Structure BLA'!H152</f>
        <v>0</v>
      </c>
      <c r="I534" s="179" t="s">
        <v>58</v>
      </c>
      <c r="J534" s="179" t="s">
        <v>59</v>
      </c>
      <c r="K534" s="179">
        <f>'Structure BLA'!I152</f>
        <v>0</v>
      </c>
    </row>
    <row r="535" spans="1:11" s="61" customFormat="1" ht="15" customHeight="1" x14ac:dyDescent="0.25">
      <c r="A535" s="179" t="str">
        <f>'Structure BLA'!A153</f>
        <v>10.2.3</v>
      </c>
      <c r="B535" s="179" t="str">
        <f>'Structure BLA'!B153</f>
        <v>Places de manœuvre</v>
      </c>
      <c r="C535" s="179" t="str">
        <f>'Structure BLA'!C153</f>
        <v>SAA 10</v>
      </c>
      <c r="D535" s="179" t="str">
        <f>'Structure BLA'!D153</f>
        <v>Surface extérieure</v>
      </c>
      <c r="E535" s="193">
        <f>'Structure BLA'!E153</f>
        <v>0</v>
      </c>
      <c r="F535" s="546">
        <f>'Structure BLA'!F153</f>
        <v>0</v>
      </c>
      <c r="G535" s="546" t="str">
        <f>'Structure BLA'!G153</f>
        <v>-</v>
      </c>
      <c r="H535" s="523">
        <f>'Structure BLA'!H153</f>
        <v>0</v>
      </c>
      <c r="I535" s="179" t="s">
        <v>58</v>
      </c>
      <c r="J535" s="179" t="s">
        <v>59</v>
      </c>
      <c r="K535" s="179">
        <f>'Structure BLA'!I153</f>
        <v>0</v>
      </c>
    </row>
    <row r="536" spans="1:11" s="61" customFormat="1" ht="15" customHeight="1" x14ac:dyDescent="0.25">
      <c r="A536" s="179" t="str">
        <f>'Structure BLA'!A154</f>
        <v>10.2.4</v>
      </c>
      <c r="B536" s="179" t="str">
        <f>'Structure BLA'!B154</f>
        <v>Surface non constructible</v>
      </c>
      <c r="C536" s="179" t="str">
        <f>'Structure BLA'!C154</f>
        <v>SAA 10</v>
      </c>
      <c r="D536" s="179" t="str">
        <f>'Structure BLA'!D154</f>
        <v>Surface extérieure</v>
      </c>
      <c r="E536" s="193">
        <f>'Structure BLA'!E154</f>
        <v>0</v>
      </c>
      <c r="F536" s="546">
        <f>'Structure BLA'!F154</f>
        <v>0</v>
      </c>
      <c r="G536" s="546" t="str">
        <f>'Structure BLA'!G154</f>
        <v>-</v>
      </c>
      <c r="H536" s="523">
        <f>'Structure BLA'!H154</f>
        <v>0</v>
      </c>
      <c r="I536" s="179" t="s">
        <v>58</v>
      </c>
      <c r="J536" s="179" t="s">
        <v>59</v>
      </c>
      <c r="K536" s="179">
        <f>'Structure BLA'!I154</f>
        <v>0</v>
      </c>
    </row>
    <row r="537" spans="1:11" s="61" customFormat="1" ht="15" customHeight="1" x14ac:dyDescent="0.25">
      <c r="A537" s="179" t="str">
        <f>'Structure BLA'!A158</f>
        <v>B.1.3.1</v>
      </c>
      <c r="B537" s="179" t="str">
        <f>'Structure BLA'!B158</f>
        <v>Bureau 2 pers. (2 PTB)</v>
      </c>
      <c r="C537" s="179" t="str">
        <f>'Structure BLA'!C158</f>
        <v>SUP 2</v>
      </c>
      <c r="D537" s="179" t="str">
        <f>'Structure BLA'!D158</f>
        <v>m2/mil</v>
      </c>
      <c r="E537" s="193">
        <f>'Structure BLA'!E158</f>
        <v>0</v>
      </c>
      <c r="F537" s="546">
        <f>'Structure BLA'!F158</f>
        <v>10.5</v>
      </c>
      <c r="G537" s="546">
        <f>'Structure BLA'!G158</f>
        <v>21</v>
      </c>
      <c r="H537" s="523">
        <f>'Structure BLA'!H158</f>
        <v>0</v>
      </c>
      <c r="I537" s="179" t="s">
        <v>58</v>
      </c>
      <c r="J537" s="179" t="s">
        <v>59</v>
      </c>
      <c r="K537" s="179">
        <f>'Structure BLA'!I158</f>
        <v>0</v>
      </c>
    </row>
    <row r="538" spans="1:11" s="61" customFormat="1" ht="15" customHeight="1" x14ac:dyDescent="0.25">
      <c r="A538" s="179" t="str">
        <f>'Structure BLA'!A159</f>
        <v>B.1.3.2</v>
      </c>
      <c r="B538" s="179" t="str">
        <f>'Structure BLA'!B159</f>
        <v xml:space="preserve">Bureau 1 pers. (1 PTB) </v>
      </c>
      <c r="C538" s="179" t="str">
        <f>'Structure BLA'!C159</f>
        <v>SUP 2</v>
      </c>
      <c r="D538" s="179" t="str">
        <f>'Structure BLA'!D159</f>
        <v>Local</v>
      </c>
      <c r="E538" s="193">
        <f>'Structure BLA'!E159</f>
        <v>0</v>
      </c>
      <c r="F538" s="546">
        <f>'Structure BLA'!F159</f>
        <v>10.5</v>
      </c>
      <c r="G538" s="546" t="str">
        <f>'Structure BLA'!G159</f>
        <v>-</v>
      </c>
      <c r="H538" s="523">
        <f>'Structure BLA'!H159</f>
        <v>0</v>
      </c>
      <c r="I538" s="179" t="s">
        <v>58</v>
      </c>
      <c r="J538" s="179" t="s">
        <v>59</v>
      </c>
      <c r="K538" s="179">
        <f>'Structure BLA'!I159</f>
        <v>0</v>
      </c>
    </row>
    <row r="539" spans="1:11" s="61" customFormat="1" ht="15" customHeight="1" x14ac:dyDescent="0.25">
      <c r="A539" s="179" t="str">
        <f>'Structure BLA'!A160</f>
        <v>B.1.3.3</v>
      </c>
      <c r="B539" s="179" t="str">
        <f>'Structure BLA'!B160</f>
        <v>Bureau multipostes 3 pers. (3 PTB)</v>
      </c>
      <c r="C539" s="179" t="str">
        <f>'Structure BLA'!C160</f>
        <v>SUP 2</v>
      </c>
      <c r="D539" s="179" t="str">
        <f>'Structure BLA'!D160</f>
        <v>m2/mil</v>
      </c>
      <c r="E539" s="193">
        <f>'Structure BLA'!E160</f>
        <v>0</v>
      </c>
      <c r="F539" s="546">
        <f>'Structure BLA'!F160</f>
        <v>7</v>
      </c>
      <c r="G539" s="546">
        <f>'Structure BLA'!G160</f>
        <v>21</v>
      </c>
      <c r="H539" s="523">
        <f>'Structure BLA'!H160</f>
        <v>0</v>
      </c>
      <c r="I539" s="179" t="s">
        <v>58</v>
      </c>
      <c r="J539" s="179" t="s">
        <v>59</v>
      </c>
      <c r="K539" s="179">
        <f>'Structure BLA'!I160</f>
        <v>0</v>
      </c>
    </row>
    <row r="540" spans="1:11" s="61" customFormat="1" ht="15" customHeight="1" x14ac:dyDescent="0.25">
      <c r="A540" s="179" t="str">
        <f>'Structure BLA'!A163</f>
        <v>B.3.1</v>
      </c>
      <c r="B540" s="179" t="str">
        <f>'Structure BLA'!B163</f>
        <v xml:space="preserve">Salle de rapports </v>
      </c>
      <c r="C540" s="179" t="str">
        <f>'Structure BLA'!C163</f>
        <v>SUP 2</v>
      </c>
      <c r="D540" s="179" t="str">
        <f>'Structure BLA'!D163</f>
        <v>m2/mil</v>
      </c>
      <c r="E540" s="193">
        <f>'Structure BLA'!E163</f>
        <v>0</v>
      </c>
      <c r="F540" s="546">
        <f>'Structure BLA'!F163</f>
        <v>2</v>
      </c>
      <c r="G540" s="546" t="str">
        <f>'Structure BLA'!G163</f>
        <v>-</v>
      </c>
      <c r="H540" s="523">
        <f>'Structure BLA'!H163</f>
        <v>0</v>
      </c>
      <c r="I540" s="179" t="s">
        <v>58</v>
      </c>
      <c r="J540" s="179" t="s">
        <v>59</v>
      </c>
      <c r="K540" s="179">
        <f>'Structure BLA'!I163</f>
        <v>0</v>
      </c>
    </row>
    <row r="541" spans="1:11" s="61" customFormat="1" ht="15" customHeight="1" x14ac:dyDescent="0.25">
      <c r="A541" s="179" t="str">
        <f>'Structure BLA'!A164</f>
        <v>D.1.22</v>
      </c>
      <c r="B541" s="179" t="str">
        <f>'Structure BLA'!B164</f>
        <v>Entrepôt camions</v>
      </c>
      <c r="C541" s="179" t="str">
        <f>'Structure BLA'!C164</f>
        <v>SUP 4</v>
      </c>
      <c r="D541" s="179" t="str">
        <f>'Structure BLA'!D164</f>
        <v>m²</v>
      </c>
      <c r="E541" s="193">
        <f>'Structure BLA'!E164</f>
        <v>0</v>
      </c>
      <c r="F541" s="546">
        <f>'Structure BLA'!F164</f>
        <v>0</v>
      </c>
      <c r="G541" s="546" t="str">
        <f>'Structure BLA'!G164</f>
        <v>-</v>
      </c>
      <c r="H541" s="523">
        <f>'Structure BLA'!H164</f>
        <v>0</v>
      </c>
      <c r="I541" s="179" t="s">
        <v>58</v>
      </c>
      <c r="J541" s="179" t="s">
        <v>59</v>
      </c>
      <c r="K541" s="179">
        <f>'Structure BLA'!I164</f>
        <v>0</v>
      </c>
    </row>
    <row r="542" spans="1:11" s="61" customFormat="1" ht="15" customHeight="1" x14ac:dyDescent="0.25">
      <c r="A542" s="179" t="str">
        <f>'Structure BLA'!A165</f>
        <v>D.1.23</v>
      </c>
      <c r="B542" s="179" t="str">
        <f>'Structure BLA'!B165</f>
        <v>Entrepôt voitures</v>
      </c>
      <c r="C542" s="179" t="str">
        <f>'Structure BLA'!C165</f>
        <v>SUP 4</v>
      </c>
      <c r="D542" s="179" t="str">
        <f>'Structure BLA'!D165</f>
        <v>m²</v>
      </c>
      <c r="E542" s="193">
        <f>'Structure BLA'!E165</f>
        <v>0</v>
      </c>
      <c r="F542" s="546">
        <f>'Structure BLA'!F165</f>
        <v>15</v>
      </c>
      <c r="G542" s="546" t="str">
        <f>'Structure BLA'!G165</f>
        <v>-</v>
      </c>
      <c r="H542" s="523">
        <f>'Structure BLA'!H165</f>
        <v>0</v>
      </c>
      <c r="I542" s="179" t="s">
        <v>58</v>
      </c>
      <c r="J542" s="179" t="s">
        <v>59</v>
      </c>
      <c r="K542" s="179">
        <f>'Structure BLA'!I165</f>
        <v>0</v>
      </c>
    </row>
    <row r="543" spans="1:11" s="61" customFormat="1" ht="15" customHeight="1" x14ac:dyDescent="0.25">
      <c r="A543" s="179" t="str">
        <f>'Structure BLA'!A166</f>
        <v>D.2.1</v>
      </c>
      <c r="B543" s="179" t="str">
        <f>'Structure BLA'!B166</f>
        <v>Matériel de bureau et appareils</v>
      </c>
      <c r="C543" s="179" t="str">
        <f>'Structure BLA'!C166</f>
        <v>SUP 4</v>
      </c>
      <c r="D543" s="179" t="str">
        <f>'Structure BLA'!D166</f>
        <v>Local</v>
      </c>
      <c r="E543" s="193">
        <f>'Structure BLA'!E166</f>
        <v>0</v>
      </c>
      <c r="F543" s="546">
        <f>'Structure BLA'!F166</f>
        <v>10.5</v>
      </c>
      <c r="G543" s="546" t="str">
        <f>'Structure BLA'!G166</f>
        <v>-</v>
      </c>
      <c r="H543" s="523">
        <f>'Structure BLA'!H166</f>
        <v>0</v>
      </c>
      <c r="I543" s="179" t="s">
        <v>58</v>
      </c>
      <c r="J543" s="179" t="s">
        <v>59</v>
      </c>
      <c r="K543" s="179">
        <f>'Structure BLA'!I166</f>
        <v>0</v>
      </c>
    </row>
    <row r="544" spans="1:11" s="61" customFormat="1" ht="15" customHeight="1" x14ac:dyDescent="0.25">
      <c r="A544" s="179" t="str">
        <f>'Structure BLA'!A167</f>
        <v>D.2.2</v>
      </c>
      <c r="B544" s="179" t="str">
        <f>'Structure BLA'!B167</f>
        <v xml:space="preserve">Local d’archives </v>
      </c>
      <c r="C544" s="179" t="str">
        <f>'Structure BLA'!C167</f>
        <v>SUP 4</v>
      </c>
      <c r="D544" s="179" t="str">
        <f>'Structure BLA'!D167</f>
        <v>Local</v>
      </c>
      <c r="E544" s="193">
        <f>'Structure BLA'!E167</f>
        <v>0</v>
      </c>
      <c r="F544" s="546">
        <f>'Structure BLA'!F167</f>
        <v>10.5</v>
      </c>
      <c r="G544" s="546" t="str">
        <f>'Structure BLA'!G167</f>
        <v>-</v>
      </c>
      <c r="H544" s="523">
        <f>'Structure BLA'!H167</f>
        <v>0</v>
      </c>
      <c r="I544" s="179" t="s">
        <v>58</v>
      </c>
      <c r="J544" s="179" t="s">
        <v>59</v>
      </c>
      <c r="K544" s="179">
        <f>'Structure BLA'!I167</f>
        <v>0</v>
      </c>
    </row>
    <row r="545" spans="1:11" s="61" customFormat="1" ht="15" customHeight="1" x14ac:dyDescent="0.25">
      <c r="A545" s="179" t="str">
        <f>'Structure BLA'!A168</f>
        <v>10.1.1</v>
      </c>
      <c r="B545" s="179" t="str">
        <f>'Structure BLA'!B168</f>
        <v>Places de stationnement véhicules militaires et de l’administration</v>
      </c>
      <c r="C545" s="179" t="str">
        <f>'Structure BLA'!C168</f>
        <v>SAA 10</v>
      </c>
      <c r="D545" s="179" t="str">
        <f>'Structure BLA'!D168</f>
        <v>Surface extérieure</v>
      </c>
      <c r="E545" s="193">
        <f>'Structure BLA'!E168</f>
        <v>0</v>
      </c>
      <c r="F545" s="546">
        <f>'Structure BLA'!F168</f>
        <v>15</v>
      </c>
      <c r="G545" s="546" t="str">
        <f>'Structure BLA'!G168</f>
        <v>-</v>
      </c>
      <c r="H545" s="523">
        <f>'Structure BLA'!H168</f>
        <v>0</v>
      </c>
      <c r="I545" s="179" t="s">
        <v>58</v>
      </c>
      <c r="J545" s="179" t="s">
        <v>59</v>
      </c>
      <c r="K545" s="179">
        <f>'Structure BLA'!I168</f>
        <v>0</v>
      </c>
    </row>
    <row r="546" spans="1:11" s="61" customFormat="1" ht="15" customHeight="1" x14ac:dyDescent="0.25">
      <c r="A546" s="179" t="str">
        <f>'Structure BLA'!A169</f>
        <v>10.1.2</v>
      </c>
      <c r="B546" s="179" t="str">
        <f>'Structure BLA'!B169</f>
        <v>Places de stationnement véhicules privés</v>
      </c>
      <c r="C546" s="179" t="str">
        <f>'Structure BLA'!C169</f>
        <v>SAA 10</v>
      </c>
      <c r="D546" s="179" t="str">
        <f>'Structure BLA'!D169</f>
        <v>Surface extérieure</v>
      </c>
      <c r="E546" s="193">
        <f>'Structure BLA'!E169</f>
        <v>0</v>
      </c>
      <c r="F546" s="546">
        <f>'Structure BLA'!F169</f>
        <v>15</v>
      </c>
      <c r="G546" s="546" t="str">
        <f>'Structure BLA'!G169</f>
        <v>-</v>
      </c>
      <c r="H546" s="523">
        <f>'Structure BLA'!H169</f>
        <v>0</v>
      </c>
      <c r="I546" s="179" t="s">
        <v>58</v>
      </c>
      <c r="J546" s="179" t="s">
        <v>59</v>
      </c>
      <c r="K546" s="179">
        <f>'Structure BLA'!I169</f>
        <v>0</v>
      </c>
    </row>
    <row r="547" spans="1:11" s="61" customFormat="1" ht="15" customHeight="1" x14ac:dyDescent="0.25">
      <c r="A547" s="179" t="str">
        <f>'Structure BLA'!A170</f>
        <v>10.2.7</v>
      </c>
      <c r="B547" s="179" t="str">
        <f>'Structure BLA'!B170</f>
        <v>Place de contrôle camions avec toit</v>
      </c>
      <c r="C547" s="179" t="str">
        <f>'Structure BLA'!C170</f>
        <v>SAA 10</v>
      </c>
      <c r="D547" s="179" t="str">
        <f>'Structure BLA'!D170</f>
        <v>Surface extérieure</v>
      </c>
      <c r="E547" s="193">
        <f>'Structure BLA'!E170</f>
        <v>0</v>
      </c>
      <c r="F547" s="546">
        <f>'Structure BLA'!F170</f>
        <v>0</v>
      </c>
      <c r="G547" s="546" t="str">
        <f>'Structure BLA'!G170</f>
        <v>-</v>
      </c>
      <c r="H547" s="523">
        <f>'Structure BLA'!H170</f>
        <v>0</v>
      </c>
      <c r="I547" s="179" t="s">
        <v>58</v>
      </c>
      <c r="J547" s="179" t="s">
        <v>59</v>
      </c>
      <c r="K547" s="179">
        <f>'Structure BLA'!I170</f>
        <v>0</v>
      </c>
    </row>
    <row r="548" spans="1:11" s="61" customFormat="1" ht="15" customHeight="1" x14ac:dyDescent="0.25">
      <c r="A548" s="179" t="str">
        <f>'Structure BLA'!A171</f>
        <v>10.2.1</v>
      </c>
      <c r="B548" s="179" t="str">
        <f>'Structure BLA'!B171</f>
        <v>Parvis</v>
      </c>
      <c r="C548" s="179" t="str">
        <f>'Structure BLA'!C171</f>
        <v>SAA 10</v>
      </c>
      <c r="D548" s="179" t="str">
        <f>'Structure BLA'!D171</f>
        <v>Surface extérieure</v>
      </c>
      <c r="E548" s="193">
        <f>'Structure BLA'!E171</f>
        <v>0</v>
      </c>
      <c r="F548" s="546">
        <f>'Structure BLA'!F171</f>
        <v>0</v>
      </c>
      <c r="G548" s="546" t="str">
        <f>'Structure BLA'!G171</f>
        <v>-</v>
      </c>
      <c r="H548" s="523">
        <f>'Structure BLA'!H171</f>
        <v>0</v>
      </c>
      <c r="I548" s="179" t="s">
        <v>58</v>
      </c>
      <c r="J548" s="179" t="s">
        <v>59</v>
      </c>
      <c r="K548" s="179">
        <f>'Structure BLA'!I171</f>
        <v>0</v>
      </c>
    </row>
    <row r="549" spans="1:11" s="61" customFormat="1" ht="15" customHeight="1" x14ac:dyDescent="0.25">
      <c r="A549" s="179" t="str">
        <f>'Structure BLA'!A172</f>
        <v>10.2.2</v>
      </c>
      <c r="B549" s="179" t="str">
        <f>'Structure BLA'!B172</f>
        <v>Routes</v>
      </c>
      <c r="C549" s="179" t="str">
        <f>'Structure BLA'!C172</f>
        <v>SAA 10</v>
      </c>
      <c r="D549" s="179" t="str">
        <f>'Structure BLA'!D172</f>
        <v>Surface extérieure</v>
      </c>
      <c r="E549" s="193">
        <f>'Structure BLA'!E172</f>
        <v>0</v>
      </c>
      <c r="F549" s="546">
        <f>'Structure BLA'!F172</f>
        <v>0</v>
      </c>
      <c r="G549" s="546" t="str">
        <f>'Structure BLA'!G172</f>
        <v>-</v>
      </c>
      <c r="H549" s="523">
        <f>'Structure BLA'!H172</f>
        <v>0</v>
      </c>
      <c r="I549" s="179" t="s">
        <v>58</v>
      </c>
      <c r="J549" s="179" t="s">
        <v>59</v>
      </c>
      <c r="K549" s="179">
        <f>'Structure BLA'!I172</f>
        <v>0</v>
      </c>
    </row>
    <row r="550" spans="1:11" s="61" customFormat="1" ht="15" customHeight="1" x14ac:dyDescent="0.25">
      <c r="A550" s="179" t="str">
        <f>'Structure BLA'!A173</f>
        <v>10.2.3</v>
      </c>
      <c r="B550" s="179" t="str">
        <f>'Structure BLA'!B173</f>
        <v>Places de manœuvre</v>
      </c>
      <c r="C550" s="179" t="str">
        <f>'Structure BLA'!C173</f>
        <v>SAA 10</v>
      </c>
      <c r="D550" s="179" t="str">
        <f>'Structure BLA'!D173</f>
        <v>Surface extérieure</v>
      </c>
      <c r="E550" s="193">
        <f>'Structure BLA'!E173</f>
        <v>0</v>
      </c>
      <c r="F550" s="546">
        <f>'Structure BLA'!F173</f>
        <v>0</v>
      </c>
      <c r="G550" s="546" t="str">
        <f>'Structure BLA'!G173</f>
        <v>-</v>
      </c>
      <c r="H550" s="523">
        <f>'Structure BLA'!H173</f>
        <v>0</v>
      </c>
      <c r="I550" s="179" t="s">
        <v>58</v>
      </c>
      <c r="J550" s="179" t="s">
        <v>59</v>
      </c>
      <c r="K550" s="179">
        <f>'Structure BLA'!I173</f>
        <v>0</v>
      </c>
    </row>
    <row r="551" spans="1:11" s="61" customFormat="1" ht="15" customHeight="1" x14ac:dyDescent="0.25">
      <c r="A551" s="179" t="str">
        <f>'Structure BLA'!A174</f>
        <v>10.2.4</v>
      </c>
      <c r="B551" s="179" t="str">
        <f>'Structure BLA'!B174</f>
        <v>Surface non constructible</v>
      </c>
      <c r="C551" s="179" t="str">
        <f>'Structure BLA'!C174</f>
        <v>SAA 10</v>
      </c>
      <c r="D551" s="179" t="str">
        <f>'Structure BLA'!D174</f>
        <v>Surface extérieure</v>
      </c>
      <c r="E551" s="193">
        <f>'Structure BLA'!E174</f>
        <v>0</v>
      </c>
      <c r="F551" s="546">
        <f>'Structure BLA'!F174</f>
        <v>0</v>
      </c>
      <c r="G551" s="546" t="str">
        <f>'Structure BLA'!G174</f>
        <v>-</v>
      </c>
      <c r="H551" s="523">
        <f>'Structure BLA'!H174</f>
        <v>0</v>
      </c>
      <c r="I551" s="179" t="s">
        <v>58</v>
      </c>
      <c r="J551" s="179" t="s">
        <v>59</v>
      </c>
      <c r="K551" s="179">
        <f>'Structure BLA'!I174</f>
        <v>0</v>
      </c>
    </row>
    <row r="552" spans="1:11" s="61" customFormat="1" ht="15" customHeight="1" x14ac:dyDescent="0.25">
      <c r="A552" s="179" t="str">
        <f>'Structure BLA'!A177</f>
        <v>---</v>
      </c>
      <c r="B552" s="179">
        <f>'Structure BLA'!B177</f>
        <v>0</v>
      </c>
      <c r="C552" s="179" t="str">
        <f>'Structure BLA'!C177</f>
        <v>---</v>
      </c>
      <c r="D552" s="179" t="str">
        <f>'Structure BLA'!D177</f>
        <v>m²</v>
      </c>
      <c r="E552" s="193">
        <f>'Structure BLA'!E177</f>
        <v>0</v>
      </c>
      <c r="F552" s="546">
        <f>'Structure BLA'!F177</f>
        <v>0</v>
      </c>
      <c r="G552" s="546" t="str">
        <f>'Structure BLA'!G177</f>
        <v>-</v>
      </c>
      <c r="H552" s="523">
        <f>'Structure BLA'!H177</f>
        <v>0</v>
      </c>
      <c r="I552" s="179" t="s">
        <v>58</v>
      </c>
      <c r="J552" s="179" t="s">
        <v>59</v>
      </c>
      <c r="K552" s="179">
        <f>'Structure BLA'!I177</f>
        <v>0</v>
      </c>
    </row>
    <row r="553" spans="1:11" s="61" customFormat="1" ht="15" customHeight="1" x14ac:dyDescent="0.25">
      <c r="A553" s="179" t="str">
        <f>'Structure BLA'!A178</f>
        <v>---</v>
      </c>
      <c r="B553" s="179">
        <f>'Structure BLA'!B178</f>
        <v>0</v>
      </c>
      <c r="C553" s="179" t="str">
        <f>'Structure BLA'!C178</f>
        <v>---</v>
      </c>
      <c r="D553" s="179" t="str">
        <f>'Structure BLA'!D178</f>
        <v>m²</v>
      </c>
      <c r="E553" s="193">
        <f>'Structure BLA'!E178</f>
        <v>0</v>
      </c>
      <c r="F553" s="546">
        <f>'Structure BLA'!F178</f>
        <v>0</v>
      </c>
      <c r="G553" s="546" t="str">
        <f>'Structure BLA'!G178</f>
        <v>-</v>
      </c>
      <c r="H553" s="523">
        <f>'Structure BLA'!H178</f>
        <v>0</v>
      </c>
      <c r="I553" s="179" t="s">
        <v>58</v>
      </c>
      <c r="J553" s="179" t="s">
        <v>59</v>
      </c>
      <c r="K553" s="179">
        <f>'Structure BLA'!I178</f>
        <v>0</v>
      </c>
    </row>
    <row r="554" spans="1:11" s="61" customFormat="1" ht="15" customHeight="1" x14ac:dyDescent="0.25">
      <c r="A554" s="179" t="str">
        <f>'Structure BLA'!A179</f>
        <v>---</v>
      </c>
      <c r="B554" s="179">
        <f>'Structure BLA'!B179</f>
        <v>0</v>
      </c>
      <c r="C554" s="179" t="str">
        <f>'Structure BLA'!C179</f>
        <v>---</v>
      </c>
      <c r="D554" s="179" t="str">
        <f>'Structure BLA'!D179</f>
        <v>m²</v>
      </c>
      <c r="E554" s="193">
        <f>'Structure BLA'!E179</f>
        <v>0</v>
      </c>
      <c r="F554" s="546">
        <f>'Structure BLA'!F179</f>
        <v>0</v>
      </c>
      <c r="G554" s="546" t="str">
        <f>'Structure BLA'!G179</f>
        <v>-</v>
      </c>
      <c r="H554" s="523">
        <f>'Structure BLA'!H179</f>
        <v>0</v>
      </c>
      <c r="I554" s="179" t="s">
        <v>58</v>
      </c>
      <c r="J554" s="179" t="s">
        <v>59</v>
      </c>
      <c r="K554" s="179">
        <f>'Structure BLA'!I179</f>
        <v>0</v>
      </c>
    </row>
    <row r="555" spans="1:11" s="61" customFormat="1" ht="15" customHeight="1" x14ac:dyDescent="0.25">
      <c r="A555" s="179" t="str">
        <f>'Structure BLA'!A180</f>
        <v>---</v>
      </c>
      <c r="B555" s="179">
        <f>'Structure BLA'!B180</f>
        <v>0</v>
      </c>
      <c r="C555" s="179" t="str">
        <f>'Structure BLA'!C180</f>
        <v>---</v>
      </c>
      <c r="D555" s="179" t="str">
        <f>'Structure BLA'!D180</f>
        <v>m²</v>
      </c>
      <c r="E555" s="193">
        <f>'Structure BLA'!E180</f>
        <v>0</v>
      </c>
      <c r="F555" s="546">
        <f>'Structure BLA'!F180</f>
        <v>0</v>
      </c>
      <c r="G555" s="546" t="str">
        <f>'Structure BLA'!G180</f>
        <v>-</v>
      </c>
      <c r="H555" s="523">
        <f>'Structure BLA'!H180</f>
        <v>0</v>
      </c>
      <c r="I555" s="179" t="s">
        <v>58</v>
      </c>
      <c r="J555" s="179" t="s">
        <v>59</v>
      </c>
      <c r="K555" s="179">
        <f>'Structure BLA'!I180</f>
        <v>0</v>
      </c>
    </row>
    <row r="556" spans="1:11" s="61" customFormat="1" ht="15" customHeight="1" x14ac:dyDescent="0.25">
      <c r="A556" s="179" t="str">
        <f>'Structure BLA'!A181</f>
        <v>---</v>
      </c>
      <c r="B556" s="179">
        <f>'Structure BLA'!B181</f>
        <v>0</v>
      </c>
      <c r="C556" s="179" t="str">
        <f>'Structure BLA'!C181</f>
        <v>---</v>
      </c>
      <c r="D556" s="179" t="str">
        <f>'Structure BLA'!D181</f>
        <v>m²</v>
      </c>
      <c r="E556" s="193">
        <f>'Structure BLA'!E181</f>
        <v>0</v>
      </c>
      <c r="F556" s="546">
        <f>'Structure BLA'!F181</f>
        <v>0</v>
      </c>
      <c r="G556" s="546" t="str">
        <f>'Structure BLA'!G181</f>
        <v>-</v>
      </c>
      <c r="H556" s="523">
        <f>'Structure BLA'!H181</f>
        <v>0</v>
      </c>
      <c r="I556" s="179" t="s">
        <v>58</v>
      </c>
      <c r="J556" s="179" t="s">
        <v>59</v>
      </c>
      <c r="K556" s="179">
        <f>'Structure BLA'!I181</f>
        <v>0</v>
      </c>
    </row>
    <row r="557" spans="1:11" s="61" customFormat="1" ht="15" customHeight="1" x14ac:dyDescent="0.25">
      <c r="A557" s="179" t="str">
        <f>'Structure BLA'!A182</f>
        <v>---</v>
      </c>
      <c r="B557" s="179">
        <f>'Structure BLA'!B182</f>
        <v>0</v>
      </c>
      <c r="C557" s="179" t="str">
        <f>'Structure BLA'!C182</f>
        <v>---</v>
      </c>
      <c r="D557" s="179" t="str">
        <f>'Structure BLA'!D182</f>
        <v>m²</v>
      </c>
      <c r="E557" s="193">
        <f>'Structure BLA'!E182</f>
        <v>0</v>
      </c>
      <c r="F557" s="546">
        <f>'Structure BLA'!F182</f>
        <v>0</v>
      </c>
      <c r="G557" s="546" t="str">
        <f>'Structure BLA'!G182</f>
        <v>-</v>
      </c>
      <c r="H557" s="523">
        <f>'Structure BLA'!H182</f>
        <v>0</v>
      </c>
      <c r="I557" s="179" t="s">
        <v>58</v>
      </c>
      <c r="J557" s="179" t="s">
        <v>59</v>
      </c>
      <c r="K557" s="179">
        <f>'Structure BLA'!I182</f>
        <v>0</v>
      </c>
    </row>
    <row r="558" spans="1:11" s="61" customFormat="1" ht="15" customHeight="1" x14ac:dyDescent="0.25">
      <c r="A558" s="179" t="str">
        <f>'Structure BLA'!A183</f>
        <v>---</v>
      </c>
      <c r="B558" s="179">
        <f>'Structure BLA'!B183</f>
        <v>0</v>
      </c>
      <c r="C558" s="179" t="str">
        <f>'Structure BLA'!C183</f>
        <v>---</v>
      </c>
      <c r="D558" s="179" t="str">
        <f>'Structure BLA'!D183</f>
        <v>m²</v>
      </c>
      <c r="E558" s="193">
        <f>'Structure BLA'!E183</f>
        <v>0</v>
      </c>
      <c r="F558" s="546">
        <f>'Structure BLA'!F183</f>
        <v>0</v>
      </c>
      <c r="G558" s="546" t="str">
        <f>'Structure BLA'!G183</f>
        <v>-</v>
      </c>
      <c r="H558" s="523">
        <f>'Structure BLA'!H183</f>
        <v>0</v>
      </c>
      <c r="I558" s="179" t="s">
        <v>58</v>
      </c>
      <c r="J558" s="179" t="s">
        <v>59</v>
      </c>
      <c r="K558" s="179">
        <f>'Structure BLA'!I183</f>
        <v>0</v>
      </c>
    </row>
    <row r="559" spans="1:11" s="61" customFormat="1" ht="15" customHeight="1" x14ac:dyDescent="0.25">
      <c r="A559" s="179" t="str">
        <f>'Structure BLA'!A184</f>
        <v>---</v>
      </c>
      <c r="B559" s="179">
        <f>'Structure BLA'!B184</f>
        <v>0</v>
      </c>
      <c r="C559" s="179" t="str">
        <f>'Structure BLA'!C184</f>
        <v>---</v>
      </c>
      <c r="D559" s="179" t="str">
        <f>'Structure BLA'!D184</f>
        <v>m²</v>
      </c>
      <c r="E559" s="193">
        <f>'Structure BLA'!E184</f>
        <v>0</v>
      </c>
      <c r="F559" s="546">
        <f>'Structure BLA'!F184</f>
        <v>0</v>
      </c>
      <c r="G559" s="546" t="str">
        <f>'Structure BLA'!G184</f>
        <v>-</v>
      </c>
      <c r="H559" s="523">
        <f>'Structure BLA'!H184</f>
        <v>0</v>
      </c>
      <c r="I559" s="179" t="s">
        <v>58</v>
      </c>
      <c r="J559" s="179" t="s">
        <v>59</v>
      </c>
      <c r="K559" s="179">
        <f>'Structure BLA'!I184</f>
        <v>0</v>
      </c>
    </row>
    <row r="560" spans="1:11" s="61" customFormat="1" ht="15" customHeight="1" x14ac:dyDescent="0.25">
      <c r="A560" s="179" t="str">
        <f>'Structure BLA'!A185</f>
        <v>---</v>
      </c>
      <c r="B560" s="179">
        <f>'Structure BLA'!B185</f>
        <v>0</v>
      </c>
      <c r="C560" s="179" t="str">
        <f>'Structure BLA'!C185</f>
        <v>---</v>
      </c>
      <c r="D560" s="179" t="str">
        <f>'Structure BLA'!D185</f>
        <v>m²</v>
      </c>
      <c r="E560" s="193">
        <f>'Structure BLA'!E185</f>
        <v>0</v>
      </c>
      <c r="F560" s="546">
        <f>'Structure BLA'!F185</f>
        <v>0</v>
      </c>
      <c r="G560" s="546" t="str">
        <f>'Structure BLA'!G185</f>
        <v>-</v>
      </c>
      <c r="H560" s="523">
        <f>'Structure BLA'!H185</f>
        <v>0</v>
      </c>
      <c r="I560" s="179" t="s">
        <v>58</v>
      </c>
      <c r="J560" s="179" t="s">
        <v>59</v>
      </c>
      <c r="K560" s="179">
        <f>'Structure BLA'!I185</f>
        <v>0</v>
      </c>
    </row>
    <row r="561" spans="1:11" s="61" customFormat="1" ht="15" customHeight="1" x14ac:dyDescent="0.25">
      <c r="A561" s="179" t="str">
        <f>'Structure BLA'!A186</f>
        <v>---</v>
      </c>
      <c r="B561" s="179">
        <f>'Structure BLA'!B186</f>
        <v>0</v>
      </c>
      <c r="C561" s="179" t="str">
        <f>'Structure BLA'!C186</f>
        <v>---</v>
      </c>
      <c r="D561" s="179" t="str">
        <f>'Structure BLA'!D186</f>
        <v>m²</v>
      </c>
      <c r="E561" s="193">
        <f>'Structure BLA'!E186</f>
        <v>0</v>
      </c>
      <c r="F561" s="546">
        <f>'Structure BLA'!F186</f>
        <v>0</v>
      </c>
      <c r="G561" s="546" t="str">
        <f>'Structure BLA'!G186</f>
        <v>-</v>
      </c>
      <c r="H561" s="523">
        <f>'Structure BLA'!H186</f>
        <v>0</v>
      </c>
      <c r="I561" s="179" t="s">
        <v>58</v>
      </c>
      <c r="J561" s="179" t="s">
        <v>59</v>
      </c>
      <c r="K561" s="179">
        <f>'Structure BLA'!I186</f>
        <v>0</v>
      </c>
    </row>
    <row r="562" spans="1:11" s="61" customFormat="1" ht="15" customHeight="1" x14ac:dyDescent="0.25">
      <c r="A562" s="179" t="str">
        <f>'Structure BLA'!A187</f>
        <v>---</v>
      </c>
      <c r="B562" s="179">
        <f>'Structure BLA'!B187</f>
        <v>0</v>
      </c>
      <c r="C562" s="179" t="str">
        <f>'Structure BLA'!C187</f>
        <v>---</v>
      </c>
      <c r="D562" s="179" t="str">
        <f>'Structure BLA'!D187</f>
        <v>m²</v>
      </c>
      <c r="E562" s="193">
        <f>'Structure BLA'!E187</f>
        <v>0</v>
      </c>
      <c r="F562" s="546">
        <f>'Structure BLA'!F187</f>
        <v>0</v>
      </c>
      <c r="G562" s="546" t="str">
        <f>'Structure BLA'!G187</f>
        <v>-</v>
      </c>
      <c r="H562" s="523">
        <f>'Structure BLA'!H187</f>
        <v>0</v>
      </c>
      <c r="I562" s="179" t="s">
        <v>58</v>
      </c>
      <c r="J562" s="179" t="s">
        <v>59</v>
      </c>
      <c r="K562" s="179">
        <f>'Structure BLA'!I187</f>
        <v>0</v>
      </c>
    </row>
    <row r="563" spans="1:11" s="61" customFormat="1" ht="15" customHeight="1" x14ac:dyDescent="0.25">
      <c r="A563" s="179" t="str">
        <f>'Structure BLA'!A188</f>
        <v>---</v>
      </c>
      <c r="B563" s="179">
        <f>'Structure BLA'!B188</f>
        <v>0</v>
      </c>
      <c r="C563" s="179" t="str">
        <f>'Structure BLA'!C188</f>
        <v>---</v>
      </c>
      <c r="D563" s="179" t="str">
        <f>'Structure BLA'!D188</f>
        <v>m²</v>
      </c>
      <c r="E563" s="193">
        <f>'Structure BLA'!E188</f>
        <v>0</v>
      </c>
      <c r="F563" s="546">
        <f>'Structure BLA'!F188</f>
        <v>0</v>
      </c>
      <c r="G563" s="546" t="str">
        <f>'Structure BLA'!G188</f>
        <v>-</v>
      </c>
      <c r="H563" s="523">
        <f>'Structure BLA'!H188</f>
        <v>0</v>
      </c>
      <c r="I563" s="179" t="s">
        <v>58</v>
      </c>
      <c r="J563" s="179" t="s">
        <v>59</v>
      </c>
      <c r="K563" s="179">
        <f>'Structure BLA'!I188</f>
        <v>0</v>
      </c>
    </row>
    <row r="564" spans="1:11" s="61" customFormat="1" ht="15" customHeight="1" x14ac:dyDescent="0.25">
      <c r="A564" s="179" t="str">
        <f>'Structure BLA'!A189</f>
        <v>---</v>
      </c>
      <c r="B564" s="179">
        <f>'Structure BLA'!B189</f>
        <v>0</v>
      </c>
      <c r="C564" s="179" t="str">
        <f>'Structure BLA'!C189</f>
        <v>---</v>
      </c>
      <c r="D564" s="179" t="str">
        <f>'Structure BLA'!D189</f>
        <v>m²</v>
      </c>
      <c r="E564" s="193">
        <f>'Structure BLA'!E189</f>
        <v>0</v>
      </c>
      <c r="F564" s="546">
        <f>'Structure BLA'!F189</f>
        <v>0</v>
      </c>
      <c r="G564" s="546" t="str">
        <f>'Structure BLA'!G189</f>
        <v>-</v>
      </c>
      <c r="H564" s="523">
        <f>'Structure BLA'!H189</f>
        <v>0</v>
      </c>
      <c r="I564" s="179" t="s">
        <v>58</v>
      </c>
      <c r="J564" s="179" t="s">
        <v>59</v>
      </c>
      <c r="K564" s="179">
        <f>'Structure BLA'!I189</f>
        <v>0</v>
      </c>
    </row>
    <row r="565" spans="1:11" s="61" customFormat="1" ht="15" customHeight="1" x14ac:dyDescent="0.25">
      <c r="A565" s="179" t="str">
        <f>'Structure BLA'!A190</f>
        <v>---</v>
      </c>
      <c r="B565" s="179">
        <f>'Structure BLA'!B190</f>
        <v>0</v>
      </c>
      <c r="C565" s="179" t="str">
        <f>'Structure BLA'!C190</f>
        <v>---</v>
      </c>
      <c r="D565" s="179" t="str">
        <f>'Structure BLA'!D190</f>
        <v>m²</v>
      </c>
      <c r="E565" s="193">
        <f>'Structure BLA'!E190</f>
        <v>0</v>
      </c>
      <c r="F565" s="546">
        <f>'Structure BLA'!F190</f>
        <v>0</v>
      </c>
      <c r="G565" s="546" t="str">
        <f>'Structure BLA'!G190</f>
        <v>-</v>
      </c>
      <c r="H565" s="523">
        <f>'Structure BLA'!H190</f>
        <v>0</v>
      </c>
      <c r="I565" s="179" t="s">
        <v>58</v>
      </c>
      <c r="J565" s="179" t="s">
        <v>59</v>
      </c>
      <c r="K565" s="179">
        <f>'Structure BLA'!I190</f>
        <v>0</v>
      </c>
    </row>
    <row r="566" spans="1:11" s="61" customFormat="1" ht="15" customHeight="1" x14ac:dyDescent="0.25">
      <c r="A566" s="179" t="str">
        <f>'Structure BLA'!A191</f>
        <v>---</v>
      </c>
      <c r="B566" s="179">
        <f>'Structure BLA'!B191</f>
        <v>0</v>
      </c>
      <c r="C566" s="179" t="str">
        <f>'Structure BLA'!C191</f>
        <v>---</v>
      </c>
      <c r="D566" s="179" t="str">
        <f>'Structure BLA'!D191</f>
        <v>m²</v>
      </c>
      <c r="E566" s="193">
        <f>'Structure BLA'!E191</f>
        <v>0</v>
      </c>
      <c r="F566" s="546">
        <f>'Structure BLA'!F191</f>
        <v>0</v>
      </c>
      <c r="G566" s="546" t="str">
        <f>'Structure BLA'!G191</f>
        <v>-</v>
      </c>
      <c r="H566" s="523">
        <f>'Structure BLA'!H191</f>
        <v>0</v>
      </c>
      <c r="I566" s="179" t="s">
        <v>58</v>
      </c>
      <c r="J566" s="179" t="s">
        <v>59</v>
      </c>
      <c r="K566" s="179">
        <f>'Structure BLA'!I191</f>
        <v>0</v>
      </c>
    </row>
    <row r="567" spans="1:11" s="61" customFormat="1" ht="15" customHeight="1" x14ac:dyDescent="0.25">
      <c r="A567" s="179" t="str">
        <f>'Structure BLA'!A192</f>
        <v>---</v>
      </c>
      <c r="B567" s="179">
        <f>'Structure BLA'!B192</f>
        <v>0</v>
      </c>
      <c r="C567" s="179" t="str">
        <f>'Structure BLA'!C192</f>
        <v>---</v>
      </c>
      <c r="D567" s="179" t="str">
        <f>'Structure BLA'!D192</f>
        <v>m²</v>
      </c>
      <c r="E567" s="193">
        <f>'Structure BLA'!E192</f>
        <v>0</v>
      </c>
      <c r="F567" s="546">
        <f>'Structure BLA'!F192</f>
        <v>0</v>
      </c>
      <c r="G567" s="546" t="str">
        <f>'Structure BLA'!G192</f>
        <v>-</v>
      </c>
      <c r="H567" s="523">
        <f>'Structure BLA'!H192</f>
        <v>0</v>
      </c>
      <c r="I567" s="179" t="s">
        <v>58</v>
      </c>
      <c r="J567" s="179" t="s">
        <v>59</v>
      </c>
      <c r="K567" s="179">
        <f>'Structure BLA'!I192</f>
        <v>0</v>
      </c>
    </row>
    <row r="568" spans="1:11" s="61" customFormat="1" ht="15" customHeight="1" x14ac:dyDescent="0.25">
      <c r="A568" s="179" t="str">
        <f>'Structure BLA'!A193</f>
        <v>---</v>
      </c>
      <c r="B568" s="179">
        <f>'Structure BLA'!B193</f>
        <v>0</v>
      </c>
      <c r="C568" s="179" t="str">
        <f>'Structure BLA'!C193</f>
        <v>---</v>
      </c>
      <c r="D568" s="179" t="str">
        <f>'Structure BLA'!D193</f>
        <v>m²</v>
      </c>
      <c r="E568" s="193">
        <f>'Structure BLA'!E193</f>
        <v>0</v>
      </c>
      <c r="F568" s="546">
        <f>'Structure BLA'!F193</f>
        <v>0</v>
      </c>
      <c r="G568" s="546" t="str">
        <f>'Structure BLA'!G193</f>
        <v>-</v>
      </c>
      <c r="H568" s="523">
        <f>'Structure BLA'!H193</f>
        <v>0</v>
      </c>
      <c r="I568" s="179" t="s">
        <v>58</v>
      </c>
      <c r="J568" s="179" t="s">
        <v>59</v>
      </c>
      <c r="K568" s="179">
        <f>'Structure BLA'!I193</f>
        <v>0</v>
      </c>
    </row>
    <row r="569" spans="1:11" s="61" customFormat="1" ht="15" customHeight="1" x14ac:dyDescent="0.25">
      <c r="A569" s="179" t="str">
        <f>'Structure BLA'!A194</f>
        <v>---</v>
      </c>
      <c r="B569" s="179">
        <f>'Structure BLA'!B194</f>
        <v>0</v>
      </c>
      <c r="C569" s="179" t="str">
        <f>'Structure BLA'!C194</f>
        <v>---</v>
      </c>
      <c r="D569" s="179" t="str">
        <f>'Structure BLA'!D194</f>
        <v>m²</v>
      </c>
      <c r="E569" s="193">
        <f>'Structure BLA'!E194</f>
        <v>0</v>
      </c>
      <c r="F569" s="546">
        <f>'Structure BLA'!F194</f>
        <v>0</v>
      </c>
      <c r="G569" s="546" t="str">
        <f>'Structure BLA'!G194</f>
        <v>-</v>
      </c>
      <c r="H569" s="523">
        <f>'Structure BLA'!H194</f>
        <v>0</v>
      </c>
      <c r="I569" s="179" t="s">
        <v>58</v>
      </c>
      <c r="J569" s="179" t="s">
        <v>59</v>
      </c>
      <c r="K569" s="179">
        <f>'Structure BLA'!I194</f>
        <v>0</v>
      </c>
    </row>
    <row r="570" spans="1:11" s="61" customFormat="1" ht="15" customHeight="1" x14ac:dyDescent="0.25">
      <c r="A570" s="179" t="str">
        <f>'Structure BLA'!A195</f>
        <v>---</v>
      </c>
      <c r="B570" s="179">
        <f>'Structure BLA'!B195</f>
        <v>0</v>
      </c>
      <c r="C570" s="179" t="str">
        <f>'Structure BLA'!C195</f>
        <v>---</v>
      </c>
      <c r="D570" s="179" t="str">
        <f>'Structure BLA'!D195</f>
        <v>m²</v>
      </c>
      <c r="E570" s="193">
        <f>'Structure BLA'!E195</f>
        <v>0</v>
      </c>
      <c r="F570" s="546">
        <f>'Structure BLA'!F195</f>
        <v>0</v>
      </c>
      <c r="G570" s="546" t="str">
        <f>'Structure BLA'!G195</f>
        <v>-</v>
      </c>
      <c r="H570" s="523">
        <f>'Structure BLA'!H195</f>
        <v>0</v>
      </c>
      <c r="I570" s="179" t="s">
        <v>58</v>
      </c>
      <c r="J570" s="179" t="s">
        <v>59</v>
      </c>
      <c r="K570" s="179">
        <f>'Structure BLA'!I195</f>
        <v>0</v>
      </c>
    </row>
    <row r="571" spans="1:11" s="61" customFormat="1" ht="15" customHeight="1" x14ac:dyDescent="0.25">
      <c r="A571" s="179" t="str">
        <f>'Structure BLA'!A196</f>
        <v>---</v>
      </c>
      <c r="B571" s="179">
        <f>'Structure BLA'!B196</f>
        <v>0</v>
      </c>
      <c r="C571" s="179" t="str">
        <f>'Structure BLA'!C196</f>
        <v>---</v>
      </c>
      <c r="D571" s="179" t="str">
        <f>'Structure BLA'!D196</f>
        <v>m²</v>
      </c>
      <c r="E571" s="193">
        <f>'Structure BLA'!E196</f>
        <v>0</v>
      </c>
      <c r="F571" s="546">
        <f>'Structure BLA'!F196</f>
        <v>0</v>
      </c>
      <c r="G571" s="546" t="str">
        <f>'Structure BLA'!G196</f>
        <v>-</v>
      </c>
      <c r="H571" s="523">
        <f>'Structure BLA'!H196</f>
        <v>0</v>
      </c>
      <c r="I571" s="179" t="s">
        <v>58</v>
      </c>
      <c r="J571" s="179" t="s">
        <v>59</v>
      </c>
      <c r="K571" s="179">
        <f>'Structure BLA'!I196</f>
        <v>0</v>
      </c>
    </row>
    <row r="572" spans="1:11" s="61" customFormat="1" ht="15" customHeight="1" x14ac:dyDescent="0.25">
      <c r="A572" s="179" t="str">
        <f>'Structure BLA'!A197</f>
        <v>---</v>
      </c>
      <c r="B572" s="179">
        <f>'Structure BLA'!B197</f>
        <v>0</v>
      </c>
      <c r="C572" s="179" t="str">
        <f>'Structure BLA'!C197</f>
        <v>---</v>
      </c>
      <c r="D572" s="179" t="str">
        <f>'Structure BLA'!D197</f>
        <v>m²</v>
      </c>
      <c r="E572" s="193">
        <f>'Structure BLA'!E197</f>
        <v>0</v>
      </c>
      <c r="F572" s="546">
        <f>'Structure BLA'!F197</f>
        <v>0</v>
      </c>
      <c r="G572" s="546" t="str">
        <f>'Structure BLA'!G197</f>
        <v>-</v>
      </c>
      <c r="H572" s="523">
        <f>'Structure BLA'!H197</f>
        <v>0</v>
      </c>
      <c r="I572" s="179" t="s">
        <v>58</v>
      </c>
      <c r="J572" s="179" t="s">
        <v>59</v>
      </c>
      <c r="K572" s="179">
        <f>'Structure BLA'!I197</f>
        <v>0</v>
      </c>
    </row>
    <row r="573" spans="1:11" s="61" customFormat="1" ht="15" customHeight="1" x14ac:dyDescent="0.25">
      <c r="A573" s="179" t="str">
        <f>'Structure BLA'!A198</f>
        <v>---</v>
      </c>
      <c r="B573" s="179">
        <f>'Structure BLA'!B198</f>
        <v>0</v>
      </c>
      <c r="C573" s="179" t="str">
        <f>'Structure BLA'!C198</f>
        <v>---</v>
      </c>
      <c r="D573" s="179" t="str">
        <f>'Structure BLA'!D198</f>
        <v>m²</v>
      </c>
      <c r="E573" s="193">
        <f>'Structure BLA'!E198</f>
        <v>0</v>
      </c>
      <c r="F573" s="546">
        <f>'Structure BLA'!F198</f>
        <v>0</v>
      </c>
      <c r="G573" s="546" t="str">
        <f>'Structure BLA'!G198</f>
        <v>-</v>
      </c>
      <c r="H573" s="523">
        <f>'Structure BLA'!H198</f>
        <v>0</v>
      </c>
      <c r="I573" s="179" t="s">
        <v>58</v>
      </c>
      <c r="J573" s="179" t="s">
        <v>59</v>
      </c>
      <c r="K573" s="179">
        <f>'Structure BLA'!I198</f>
        <v>0</v>
      </c>
    </row>
    <row r="574" spans="1:11" s="61" customFormat="1" ht="15" customHeight="1" x14ac:dyDescent="0.25">
      <c r="A574" s="179" t="str">
        <f>'Structure BLA'!A199</f>
        <v>---</v>
      </c>
      <c r="B574" s="179">
        <f>'Structure BLA'!B199</f>
        <v>0</v>
      </c>
      <c r="C574" s="179" t="str">
        <f>'Structure BLA'!C199</f>
        <v>---</v>
      </c>
      <c r="D574" s="179" t="str">
        <f>'Structure BLA'!D199</f>
        <v>m²</v>
      </c>
      <c r="E574" s="193">
        <f>'Structure BLA'!E199</f>
        <v>0</v>
      </c>
      <c r="F574" s="546">
        <f>'Structure BLA'!F199</f>
        <v>0</v>
      </c>
      <c r="G574" s="546" t="str">
        <f>'Structure BLA'!G199</f>
        <v>-</v>
      </c>
      <c r="H574" s="523">
        <f>'Structure BLA'!H199</f>
        <v>0</v>
      </c>
      <c r="I574" s="179" t="s">
        <v>58</v>
      </c>
      <c r="J574" s="179" t="s">
        <v>59</v>
      </c>
      <c r="K574" s="179">
        <f>'Structure BLA'!I199</f>
        <v>0</v>
      </c>
    </row>
    <row r="575" spans="1:11" s="61" customFormat="1" ht="15" customHeight="1" x14ac:dyDescent="0.25">
      <c r="A575" s="179" t="str">
        <f>'Structure BLA'!A200</f>
        <v>---</v>
      </c>
      <c r="B575" s="179">
        <f>'Structure BLA'!B200</f>
        <v>0</v>
      </c>
      <c r="C575" s="179" t="str">
        <f>'Structure BLA'!C200</f>
        <v>---</v>
      </c>
      <c r="D575" s="179" t="str">
        <f>'Structure BLA'!D200</f>
        <v>m²</v>
      </c>
      <c r="E575" s="193">
        <f>'Structure BLA'!E200</f>
        <v>0</v>
      </c>
      <c r="F575" s="546">
        <f>'Structure BLA'!F200</f>
        <v>0</v>
      </c>
      <c r="G575" s="546" t="str">
        <f>'Structure BLA'!G200</f>
        <v>-</v>
      </c>
      <c r="H575" s="523">
        <f>'Structure BLA'!H200</f>
        <v>0</v>
      </c>
      <c r="I575" s="179" t="s">
        <v>58</v>
      </c>
      <c r="J575" s="179" t="s">
        <v>59</v>
      </c>
      <c r="K575" s="179">
        <f>'Structure BLA'!I200</f>
        <v>0</v>
      </c>
    </row>
    <row r="576" spans="1:11" s="61" customFormat="1" ht="15" customHeight="1" x14ac:dyDescent="0.25">
      <c r="A576" s="179" t="str">
        <f>'Structure BLA'!A201</f>
        <v>---</v>
      </c>
      <c r="B576" s="179">
        <f>'Structure BLA'!B201</f>
        <v>0</v>
      </c>
      <c r="C576" s="179" t="str">
        <f>'Structure BLA'!C201</f>
        <v>---</v>
      </c>
      <c r="D576" s="179" t="str">
        <f>'Structure BLA'!D201</f>
        <v>m²</v>
      </c>
      <c r="E576" s="193">
        <f>'Structure BLA'!E201</f>
        <v>0</v>
      </c>
      <c r="F576" s="546">
        <f>'Structure BLA'!F201</f>
        <v>0</v>
      </c>
      <c r="G576" s="546" t="str">
        <f>'Structure BLA'!G201</f>
        <v>-</v>
      </c>
      <c r="H576" s="523">
        <f>'Structure BLA'!H201</f>
        <v>0</v>
      </c>
      <c r="I576" s="179" t="s">
        <v>58</v>
      </c>
      <c r="J576" s="179" t="s">
        <v>59</v>
      </c>
      <c r="K576" s="179">
        <f>'Structure BLA'!I201</f>
        <v>0</v>
      </c>
    </row>
    <row r="577" spans="1:31" s="61" customFormat="1" ht="15" customHeight="1" x14ac:dyDescent="0.25">
      <c r="A577" s="179" t="str">
        <f>'Structure BLA'!A202</f>
        <v>---</v>
      </c>
      <c r="B577" s="179">
        <f>'Structure BLA'!B202</f>
        <v>0</v>
      </c>
      <c r="C577" s="179" t="str">
        <f>'Structure BLA'!C202</f>
        <v>---</v>
      </c>
      <c r="D577" s="179" t="str">
        <f>'Structure BLA'!D202</f>
        <v>m²</v>
      </c>
      <c r="E577" s="193">
        <f>'Structure BLA'!E202</f>
        <v>0</v>
      </c>
      <c r="F577" s="546">
        <f>'Structure BLA'!F202</f>
        <v>0</v>
      </c>
      <c r="G577" s="546" t="str">
        <f>'Structure BLA'!G202</f>
        <v>-</v>
      </c>
      <c r="H577" s="523">
        <f>'Structure BLA'!H202</f>
        <v>0</v>
      </c>
      <c r="I577" s="179" t="s">
        <v>58</v>
      </c>
      <c r="J577" s="179" t="s">
        <v>59</v>
      </c>
      <c r="K577" s="179">
        <f>'Structure BLA'!I202</f>
        <v>0</v>
      </c>
    </row>
    <row r="578" spans="1:31" s="61" customFormat="1" ht="15" customHeight="1" x14ac:dyDescent="0.25">
      <c r="A578" s="179" t="str">
        <f>'Structure BLA'!A203</f>
        <v>---</v>
      </c>
      <c r="B578" s="179">
        <f>'Structure BLA'!B203</f>
        <v>0</v>
      </c>
      <c r="C578" s="179" t="str">
        <f>'Structure BLA'!C203</f>
        <v>---</v>
      </c>
      <c r="D578" s="179" t="str">
        <f>'Structure BLA'!D203</f>
        <v>m²</v>
      </c>
      <c r="E578" s="193">
        <f>'Structure BLA'!E203</f>
        <v>0</v>
      </c>
      <c r="F578" s="546">
        <f>'Structure BLA'!F203</f>
        <v>0</v>
      </c>
      <c r="G578" s="546" t="str">
        <f>'Structure BLA'!G203</f>
        <v>-</v>
      </c>
      <c r="H578" s="523">
        <f>'Structure BLA'!H203</f>
        <v>0</v>
      </c>
      <c r="I578" s="179" t="s">
        <v>58</v>
      </c>
      <c r="J578" s="179" t="s">
        <v>59</v>
      </c>
      <c r="K578" s="179">
        <f>'Structure BLA'!I203</f>
        <v>0</v>
      </c>
    </row>
    <row r="579" spans="1:31" s="61" customFormat="1" ht="15" customHeight="1" x14ac:dyDescent="0.25">
      <c r="A579" s="179" t="str">
        <f>'Structure BLA'!A204</f>
        <v>---</v>
      </c>
      <c r="B579" s="179">
        <f>'Structure BLA'!B204</f>
        <v>0</v>
      </c>
      <c r="C579" s="179" t="str">
        <f>'Structure BLA'!C204</f>
        <v>---</v>
      </c>
      <c r="D579" s="179" t="str">
        <f>'Structure BLA'!D204</f>
        <v>m²</v>
      </c>
      <c r="E579" s="193">
        <f>'Structure BLA'!E204</f>
        <v>0</v>
      </c>
      <c r="F579" s="546">
        <f>'Structure BLA'!F204</f>
        <v>0</v>
      </c>
      <c r="G579" s="546" t="str">
        <f>'Structure BLA'!G204</f>
        <v>-</v>
      </c>
      <c r="H579" s="523">
        <f>'Structure BLA'!H204</f>
        <v>0</v>
      </c>
      <c r="I579" s="179" t="s">
        <v>58</v>
      </c>
      <c r="J579" s="179" t="s">
        <v>59</v>
      </c>
      <c r="K579" s="179">
        <f>'Structure BLA'!I204</f>
        <v>0</v>
      </c>
    </row>
    <row r="580" spans="1:31" s="61" customFormat="1" ht="15" customHeight="1" x14ac:dyDescent="0.25">
      <c r="A580" s="179" t="str">
        <f>'Structure BLA'!A205</f>
        <v>---</v>
      </c>
      <c r="B580" s="179">
        <f>'Structure BLA'!B205</f>
        <v>0</v>
      </c>
      <c r="C580" s="179" t="str">
        <f>'Structure BLA'!C205</f>
        <v>---</v>
      </c>
      <c r="D580" s="179" t="str">
        <f>'Structure BLA'!D205</f>
        <v>m²</v>
      </c>
      <c r="E580" s="193">
        <f>'Structure BLA'!E205</f>
        <v>0</v>
      </c>
      <c r="F580" s="546">
        <f>'Structure BLA'!F205</f>
        <v>0</v>
      </c>
      <c r="G580" s="546" t="str">
        <f>'Structure BLA'!G205</f>
        <v>-</v>
      </c>
      <c r="H580" s="523">
        <f>'Structure BLA'!H205</f>
        <v>0</v>
      </c>
      <c r="I580" s="179" t="s">
        <v>58</v>
      </c>
      <c r="J580" s="179" t="s">
        <v>59</v>
      </c>
      <c r="K580" s="179">
        <f>'Structure BLA'!I205</f>
        <v>0</v>
      </c>
    </row>
    <row r="581" spans="1:31" s="61" customFormat="1" ht="15" customHeight="1" x14ac:dyDescent="0.25">
      <c r="A581" s="179" t="str">
        <f>'Structure BLA'!A206</f>
        <v>---</v>
      </c>
      <c r="B581" s="179">
        <f>'Structure BLA'!B206</f>
        <v>0</v>
      </c>
      <c r="C581" s="179" t="str">
        <f>'Structure BLA'!C206</f>
        <v>---</v>
      </c>
      <c r="D581" s="179" t="str">
        <f>'Structure BLA'!D206</f>
        <v>m²</v>
      </c>
      <c r="E581" s="193">
        <f>'Structure BLA'!E206</f>
        <v>0</v>
      </c>
      <c r="F581" s="546">
        <f>'Structure BLA'!F206</f>
        <v>0</v>
      </c>
      <c r="G581" s="546" t="str">
        <f>'Structure BLA'!G206</f>
        <v>-</v>
      </c>
      <c r="H581" s="523">
        <f>'Structure BLA'!H206</f>
        <v>0</v>
      </c>
      <c r="I581" s="179" t="s">
        <v>58</v>
      </c>
      <c r="J581" s="179" t="s">
        <v>59</v>
      </c>
      <c r="K581" s="179">
        <f>'Structure BLA'!I206</f>
        <v>0</v>
      </c>
    </row>
    <row r="582" spans="1:31" s="4" customFormat="1" ht="15" customHeight="1" x14ac:dyDescent="0.25">
      <c r="A582" s="179" t="str">
        <f>'Structure CY'!A15</f>
        <v>A.1.3</v>
      </c>
      <c r="B582" s="179" t="str">
        <f>'Structure CY'!B15</f>
        <v>Chambre mil 2 pers. (sans salle d’eau)</v>
      </c>
      <c r="C582" s="179" t="str">
        <f>'Structure CY'!C15</f>
        <v>SUP 1</v>
      </c>
      <c r="D582" s="179" t="str">
        <f>'Structure CY'!D15</f>
        <v>m2/mil</v>
      </c>
      <c r="E582" s="193">
        <f>'Structure CY'!E15</f>
        <v>0</v>
      </c>
      <c r="F582" s="546">
        <f>'Structure CY'!F15</f>
        <v>13.5</v>
      </c>
      <c r="G582" s="546" t="str">
        <f>'Structure CY'!G15</f>
        <v>-</v>
      </c>
      <c r="H582" s="523">
        <f>'Structure CY'!H15</f>
        <v>0</v>
      </c>
      <c r="I582" s="179" t="s">
        <v>25</v>
      </c>
      <c r="J582" s="179" t="s">
        <v>60</v>
      </c>
      <c r="K582" s="179">
        <f>'Structure CY'!I15</f>
        <v>0</v>
      </c>
      <c r="L582" s="6"/>
      <c r="M582" s="6"/>
      <c r="N582" s="6"/>
      <c r="O582" s="6"/>
      <c r="P582" s="6"/>
      <c r="Q582" s="6"/>
      <c r="R582" s="6"/>
      <c r="S582" s="6"/>
      <c r="T582" s="6"/>
      <c r="U582" s="6"/>
      <c r="V582" s="6"/>
      <c r="W582" s="6"/>
      <c r="X582" s="6"/>
      <c r="Y582" s="6"/>
      <c r="Z582" s="6"/>
      <c r="AA582" s="6"/>
      <c r="AB582" s="6"/>
      <c r="AC582" s="6"/>
      <c r="AD582" s="6"/>
      <c r="AE582" s="6"/>
    </row>
    <row r="583" spans="1:31" s="4" customFormat="1" ht="15" customHeight="1" x14ac:dyDescent="0.25">
      <c r="A583" s="179" t="str">
        <f>'Structure CY'!A16</f>
        <v>A.1.4</v>
      </c>
      <c r="B583" s="179" t="str">
        <f>'Structure CY'!B16</f>
        <v>Chambre mil 6 pers. (sans salle d’eau)</v>
      </c>
      <c r="C583" s="179" t="str">
        <f>'Structure CY'!C16</f>
        <v>SUP 1</v>
      </c>
      <c r="D583" s="179" t="str">
        <f>'Structure CY'!D16</f>
        <v>m2/mil</v>
      </c>
      <c r="E583" s="193">
        <f>'Structure CY'!E16</f>
        <v>0</v>
      </c>
      <c r="F583" s="546">
        <f>'Structure CY'!F16</f>
        <v>7.3</v>
      </c>
      <c r="G583" s="546" t="str">
        <f>'Structure CY'!G16</f>
        <v>-</v>
      </c>
      <c r="H583" s="523">
        <f>'Structure CY'!H16</f>
        <v>0</v>
      </c>
      <c r="I583" s="179" t="s">
        <v>25</v>
      </c>
      <c r="J583" s="179" t="s">
        <v>60</v>
      </c>
      <c r="K583" s="179">
        <f>'Structure CY'!I16</f>
        <v>0</v>
      </c>
      <c r="L583" s="6"/>
      <c r="M583" s="6"/>
      <c r="N583" s="6"/>
      <c r="O583" s="6"/>
      <c r="P583" s="6"/>
      <c r="Q583" s="6"/>
      <c r="R583" s="6"/>
      <c r="S583" s="6"/>
      <c r="T583" s="6"/>
      <c r="U583" s="6"/>
      <c r="V583" s="6"/>
      <c r="W583" s="6"/>
      <c r="X583" s="6"/>
      <c r="Y583" s="6"/>
      <c r="Z583" s="6"/>
      <c r="AA583" s="6"/>
      <c r="AB583" s="6"/>
      <c r="AC583" s="6"/>
      <c r="AD583" s="6"/>
      <c r="AE583" s="6"/>
    </row>
    <row r="584" spans="1:31" s="4" customFormat="1" ht="15" customHeight="1" x14ac:dyDescent="0.25">
      <c r="A584" s="179" t="str">
        <f>'Structure CY'!A19</f>
        <v>A.2.1</v>
      </c>
      <c r="B584" s="179" t="str">
        <f>'Structure CY'!B19</f>
        <v>Local de séjour pour collaborateurs civils</v>
      </c>
      <c r="C584" s="179" t="str">
        <f>'Structure CY'!C19</f>
        <v>SUP 1</v>
      </c>
      <c r="D584" s="179" t="str">
        <f>'Structure CY'!D19</f>
        <v>m2/coll</v>
      </c>
      <c r="E584" s="193">
        <f>'Structure CY'!E19</f>
        <v>0</v>
      </c>
      <c r="F584" s="546">
        <f>'Structure CY'!F19</f>
        <v>1.3</v>
      </c>
      <c r="G584" s="546" t="str">
        <f>'Structure CY'!G19</f>
        <v>-</v>
      </c>
      <c r="H584" s="523">
        <f>'Structure CY'!H19</f>
        <v>0</v>
      </c>
      <c r="I584" s="179" t="s">
        <v>25</v>
      </c>
      <c r="J584" s="179" t="s">
        <v>60</v>
      </c>
      <c r="K584" s="179">
        <f>'Structure CY'!I19</f>
        <v>0</v>
      </c>
      <c r="L584" s="6"/>
      <c r="M584" s="6"/>
      <c r="N584" s="6"/>
      <c r="O584" s="6"/>
      <c r="P584" s="6"/>
      <c r="Q584" s="6"/>
      <c r="R584" s="6"/>
      <c r="S584" s="6"/>
      <c r="T584" s="6"/>
      <c r="U584" s="6"/>
      <c r="V584" s="6"/>
      <c r="W584" s="6"/>
      <c r="X584" s="6"/>
      <c r="Y584" s="6"/>
      <c r="Z584" s="6"/>
      <c r="AA584" s="6"/>
      <c r="AB584" s="6"/>
      <c r="AC584" s="6"/>
      <c r="AD584" s="6"/>
      <c r="AE584" s="6"/>
    </row>
    <row r="585" spans="1:31" s="4" customFormat="1" ht="15" customHeight="1" x14ac:dyDescent="0.25">
      <c r="A585" s="179" t="str">
        <f>'Structure CY'!A20</f>
        <v>A.2.2</v>
      </c>
      <c r="B585" s="179" t="str">
        <f>'Structure CY'!B20</f>
        <v>Local de piquet pour 6 personnes</v>
      </c>
      <c r="C585" s="179" t="str">
        <f>'Structure CY'!C20</f>
        <v>SUP 1</v>
      </c>
      <c r="D585" s="179" t="str">
        <f>'Structure CY'!D20</f>
        <v>m2/mil</v>
      </c>
      <c r="E585" s="193">
        <f>'Structure CY'!E20</f>
        <v>0</v>
      </c>
      <c r="F585" s="546">
        <f>'Structure CY'!F20</f>
        <v>1.3</v>
      </c>
      <c r="G585" s="546" t="str">
        <f>'Structure CY'!G20</f>
        <v>-</v>
      </c>
      <c r="H585" s="523">
        <f>'Structure CY'!H20</f>
        <v>0</v>
      </c>
      <c r="I585" s="179" t="s">
        <v>25</v>
      </c>
      <c r="J585" s="179" t="s">
        <v>60</v>
      </c>
      <c r="K585" s="179">
        <f>'Structure CY'!I20</f>
        <v>0</v>
      </c>
      <c r="L585" s="6"/>
      <c r="M585" s="6"/>
      <c r="N585" s="6"/>
      <c r="O585" s="6"/>
      <c r="P585" s="6"/>
      <c r="Q585" s="6"/>
      <c r="R585" s="6"/>
      <c r="S585" s="6"/>
      <c r="T585" s="6"/>
      <c r="U585" s="6"/>
      <c r="V585" s="6"/>
      <c r="W585" s="6"/>
      <c r="X585" s="6"/>
      <c r="Y585" s="6"/>
      <c r="Z585" s="6"/>
      <c r="AA585" s="6"/>
      <c r="AB585" s="6"/>
      <c r="AC585" s="6"/>
      <c r="AD585" s="6"/>
      <c r="AE585" s="6"/>
    </row>
    <row r="586" spans="1:31" s="4" customFormat="1" ht="15" customHeight="1" x14ac:dyDescent="0.25">
      <c r="A586" s="179" t="str">
        <f>'Structure CY'!A21</f>
        <v>A.2.3</v>
      </c>
      <c r="B586" s="179" t="str">
        <f>'Structure CY'!B21</f>
        <v>Salle à manger et de séjour mil</v>
      </c>
      <c r="C586" s="179" t="str">
        <f>'Structure CY'!C21</f>
        <v>SUP 1</v>
      </c>
      <c r="D586" s="179" t="str">
        <f>'Structure CY'!D21</f>
        <v>m2/coll</v>
      </c>
      <c r="E586" s="193">
        <f>'Structure CY'!E21</f>
        <v>0</v>
      </c>
      <c r="F586" s="546">
        <f>'Structure CY'!F21</f>
        <v>1.3</v>
      </c>
      <c r="G586" s="546" t="str">
        <f>'Structure CY'!G21</f>
        <v>-</v>
      </c>
      <c r="H586" s="523">
        <f>'Structure CY'!H21</f>
        <v>0</v>
      </c>
      <c r="I586" s="179" t="s">
        <v>25</v>
      </c>
      <c r="J586" s="179" t="s">
        <v>60</v>
      </c>
      <c r="K586" s="179">
        <f>'Structure CY'!I21</f>
        <v>0</v>
      </c>
      <c r="L586" s="6"/>
      <c r="M586" s="6"/>
      <c r="N586" s="6"/>
      <c r="O586" s="6"/>
      <c r="P586" s="6"/>
      <c r="Q586" s="6"/>
      <c r="R586" s="6"/>
      <c r="S586" s="6"/>
      <c r="T586" s="6"/>
      <c r="U586" s="6"/>
      <c r="V586" s="6"/>
      <c r="W586" s="6"/>
      <c r="X586" s="6"/>
      <c r="Y586" s="6"/>
      <c r="Z586" s="6"/>
      <c r="AA586" s="6"/>
      <c r="AB586" s="6"/>
      <c r="AC586" s="6"/>
      <c r="AD586" s="6"/>
      <c r="AE586" s="6"/>
    </row>
    <row r="587" spans="1:31" s="4" customFormat="1" ht="15" customHeight="1" x14ac:dyDescent="0.25">
      <c r="A587" s="179" t="str">
        <f>'Structure CY'!A25</f>
        <v>B.1.1.1</v>
      </c>
      <c r="B587" s="179" t="str">
        <f>'Structure CY'!B25</f>
        <v>Bureau 2 pers. (2 PTB)</v>
      </c>
      <c r="C587" s="179" t="str">
        <f>'Structure CY'!C25</f>
        <v>SUP 2</v>
      </c>
      <c r="D587" s="179" t="str">
        <f>'Structure CY'!D25</f>
        <v>m2/mil</v>
      </c>
      <c r="E587" s="193">
        <f>'Structure CY'!E25</f>
        <v>0</v>
      </c>
      <c r="F587" s="546">
        <f>'Structure CY'!F25</f>
        <v>10.5</v>
      </c>
      <c r="G587" s="546">
        <f>'Structure CY'!G25</f>
        <v>21</v>
      </c>
      <c r="H587" s="523">
        <f>'Structure CY'!H25</f>
        <v>0</v>
      </c>
      <c r="I587" s="179" t="s">
        <v>25</v>
      </c>
      <c r="J587" s="179" t="s">
        <v>60</v>
      </c>
      <c r="K587" s="179">
        <f>'Structure CY'!I25</f>
        <v>0</v>
      </c>
      <c r="L587" s="6"/>
      <c r="M587" s="6"/>
      <c r="N587" s="6"/>
      <c r="O587" s="6"/>
      <c r="P587" s="6"/>
      <c r="Q587" s="6"/>
      <c r="R587" s="6"/>
      <c r="S587" s="6"/>
      <c r="T587" s="6"/>
      <c r="U587" s="6"/>
      <c r="V587" s="6"/>
      <c r="W587" s="6"/>
      <c r="X587" s="6"/>
      <c r="Y587" s="6"/>
      <c r="Z587" s="6"/>
      <c r="AA587" s="6"/>
      <c r="AB587" s="6"/>
      <c r="AC587" s="6"/>
      <c r="AD587" s="6"/>
      <c r="AE587" s="6"/>
    </row>
    <row r="588" spans="1:31" s="4" customFormat="1" ht="15" customHeight="1" x14ac:dyDescent="0.25">
      <c r="A588" s="179" t="str">
        <f>'Structure CY'!A26</f>
        <v>B.1.1.2</v>
      </c>
      <c r="B588" s="179" t="str">
        <f>'Structure CY'!B26</f>
        <v>Bureau 1 pers. (1 PTB)</v>
      </c>
      <c r="C588" s="179" t="str">
        <f>'Structure CY'!C26</f>
        <v>SUP 2</v>
      </c>
      <c r="D588" s="179" t="str">
        <f>'Structure CY'!D26</f>
        <v>Local</v>
      </c>
      <c r="E588" s="193">
        <f>'Structure CY'!E26</f>
        <v>0</v>
      </c>
      <c r="F588" s="546">
        <f>'Structure CY'!F26</f>
        <v>10.5</v>
      </c>
      <c r="G588" s="546" t="str">
        <f>'Structure CY'!G26</f>
        <v>-</v>
      </c>
      <c r="H588" s="523">
        <f>'Structure CY'!H26</f>
        <v>0</v>
      </c>
      <c r="I588" s="179" t="s">
        <v>25</v>
      </c>
      <c r="J588" s="179" t="s">
        <v>60</v>
      </c>
      <c r="K588" s="179">
        <f>'Structure CY'!I26</f>
        <v>0</v>
      </c>
      <c r="L588" s="6"/>
      <c r="M588" s="6"/>
      <c r="N588" s="6"/>
      <c r="O588" s="6"/>
      <c r="P588" s="6"/>
      <c r="Q588" s="6"/>
      <c r="R588" s="6"/>
      <c r="S588" s="6"/>
      <c r="T588" s="6"/>
      <c r="U588" s="6"/>
      <c r="V588" s="6"/>
      <c r="W588" s="6"/>
      <c r="X588" s="6"/>
      <c r="Y588" s="6"/>
      <c r="Z588" s="6"/>
      <c r="AA588" s="6"/>
      <c r="AB588" s="6"/>
      <c r="AC588" s="6"/>
      <c r="AD588" s="6"/>
      <c r="AE588" s="6"/>
    </row>
    <row r="589" spans="1:31" s="4" customFormat="1" ht="15" customHeight="1" x14ac:dyDescent="0.25">
      <c r="A589" s="179" t="str">
        <f>'Structure CY'!A29</f>
        <v>B.1.2.1</v>
      </c>
      <c r="B589" s="179" t="str">
        <f>'Structure CY'!B29</f>
        <v>Bureau 1 pers. (1 PTB) cdt cp</v>
      </c>
      <c r="C589" s="179" t="str">
        <f>'Structure CY'!C29</f>
        <v>SUP 2</v>
      </c>
      <c r="D589" s="179" t="str">
        <f>'Structure CY'!D29</f>
        <v>Local</v>
      </c>
      <c r="E589" s="193">
        <f>'Structure CY'!E29</f>
        <v>0</v>
      </c>
      <c r="F589" s="546">
        <f>'Structure CY'!F29</f>
        <v>10.5</v>
      </c>
      <c r="G589" s="546">
        <f>'Structure CY'!G29</f>
        <v>21</v>
      </c>
      <c r="H589" s="523">
        <f>'Structure CY'!H29</f>
        <v>0</v>
      </c>
      <c r="I589" s="179" t="s">
        <v>25</v>
      </c>
      <c r="J589" s="179" t="s">
        <v>60</v>
      </c>
      <c r="K589" s="179">
        <f>'Structure CY'!I29</f>
        <v>0</v>
      </c>
      <c r="L589" s="6"/>
      <c r="M589" s="6"/>
      <c r="N589" s="6"/>
      <c r="O589" s="6"/>
      <c r="P589" s="6"/>
      <c r="Q589" s="6"/>
      <c r="R589" s="6"/>
      <c r="S589" s="6"/>
      <c r="T589" s="6"/>
      <c r="U589" s="6"/>
      <c r="V589" s="6"/>
      <c r="W589" s="6"/>
      <c r="X589" s="6"/>
      <c r="Y589" s="6"/>
      <c r="Z589" s="6"/>
      <c r="AA589" s="6"/>
      <c r="AB589" s="6"/>
      <c r="AC589" s="6"/>
      <c r="AD589" s="6"/>
      <c r="AE589" s="6"/>
    </row>
    <row r="590" spans="1:31" s="4" customFormat="1" ht="15" customHeight="1" x14ac:dyDescent="0.25">
      <c r="A590" s="179" t="str">
        <f>'Structure CY'!A30</f>
        <v>B.1.2.2</v>
      </c>
      <c r="B590" s="179" t="str">
        <f>'Structure CY'!B30</f>
        <v>Bureau 4 pers. (4 PTB) chancellerie cp</v>
      </c>
      <c r="C590" s="179" t="str">
        <f>'Structure CY'!C30</f>
        <v>SUP 2</v>
      </c>
      <c r="D590" s="179" t="str">
        <f>'Structure CY'!D30</f>
        <v>m2/mil</v>
      </c>
      <c r="E590" s="193">
        <f>'Structure CY'!E30</f>
        <v>0</v>
      </c>
      <c r="F590" s="546">
        <f>'Structure CY'!F30</f>
        <v>5.25</v>
      </c>
      <c r="G590" s="546">
        <f>'Structure CY'!G30</f>
        <v>21</v>
      </c>
      <c r="H590" s="523">
        <f>'Structure CY'!H30</f>
        <v>0</v>
      </c>
      <c r="I590" s="179" t="s">
        <v>25</v>
      </c>
      <c r="J590" s="179" t="s">
        <v>60</v>
      </c>
      <c r="K590" s="179">
        <f>'Structure CY'!I30</f>
        <v>0</v>
      </c>
      <c r="L590" s="6"/>
      <c r="M590" s="6"/>
      <c r="N590" s="6"/>
      <c r="O590" s="6"/>
      <c r="P590" s="6"/>
      <c r="Q590" s="6"/>
      <c r="R590" s="6"/>
      <c r="S590" s="6"/>
      <c r="T590" s="6"/>
      <c r="U590" s="6"/>
      <c r="V590" s="6"/>
      <c r="W590" s="6"/>
      <c r="X590" s="6"/>
      <c r="Y590" s="6"/>
      <c r="Z590" s="6"/>
      <c r="AA590" s="6"/>
      <c r="AB590" s="6"/>
      <c r="AC590" s="6"/>
      <c r="AD590" s="6"/>
      <c r="AE590" s="6"/>
    </row>
    <row r="591" spans="1:31" s="4" customFormat="1" ht="15" customHeight="1" x14ac:dyDescent="0.25">
      <c r="A591" s="179" t="str">
        <f>'Structure CY'!A31</f>
        <v>B.1.2.3</v>
      </c>
      <c r="B591" s="179" t="str">
        <f>'Structure CY'!B31</f>
        <v>Bureau 2 pers. (2 PTB) sgtm / four</v>
      </c>
      <c r="C591" s="179" t="str">
        <f>'Structure CY'!C31</f>
        <v>SUP 2</v>
      </c>
      <c r="D591" s="179" t="str">
        <f>'Structure CY'!D31</f>
        <v>Local</v>
      </c>
      <c r="E591" s="193">
        <f>'Structure CY'!E31</f>
        <v>0</v>
      </c>
      <c r="F591" s="546">
        <f>'Structure CY'!F31</f>
        <v>10.5</v>
      </c>
      <c r="G591" s="546">
        <f>'Structure CY'!G31</f>
        <v>21</v>
      </c>
      <c r="H591" s="523">
        <f>'Structure CY'!H31</f>
        <v>0</v>
      </c>
      <c r="I591" s="179" t="s">
        <v>25</v>
      </c>
      <c r="J591" s="179" t="s">
        <v>60</v>
      </c>
      <c r="K591" s="179">
        <f>'Structure CY'!I31</f>
        <v>0</v>
      </c>
      <c r="L591" s="6"/>
      <c r="M591" s="6"/>
      <c r="N591" s="6"/>
      <c r="O591" s="6"/>
      <c r="P591" s="6"/>
      <c r="Q591" s="6"/>
      <c r="R591" s="6"/>
      <c r="S591" s="6"/>
      <c r="T591" s="6"/>
      <c r="U591" s="6"/>
      <c r="V591" s="6"/>
      <c r="W591" s="6"/>
      <c r="X591" s="6"/>
      <c r="Y591" s="6"/>
      <c r="Z591" s="6"/>
      <c r="AA591" s="6"/>
      <c r="AB591" s="6"/>
      <c r="AC591" s="6"/>
      <c r="AD591" s="6"/>
      <c r="AE591" s="6"/>
    </row>
    <row r="592" spans="1:31" s="4" customFormat="1" ht="15" customHeight="1" x14ac:dyDescent="0.25">
      <c r="A592" s="179" t="str">
        <f>'Structure CY'!A32</f>
        <v>B.1.2.5</v>
      </c>
      <c r="B592" s="179" t="str">
        <f>'Structure CY'!B32</f>
        <v>Salle de travail sof (24 postes de travail)</v>
      </c>
      <c r="C592" s="179" t="str">
        <f>'Structure CY'!C32</f>
        <v>SUP 2</v>
      </c>
      <c r="D592" s="179" t="str">
        <f>'Structure CY'!D32</f>
        <v>Local</v>
      </c>
      <c r="E592" s="193">
        <f>'Structure CY'!E32</f>
        <v>0</v>
      </c>
      <c r="F592" s="546">
        <f>'Structure CY'!F32</f>
        <v>28</v>
      </c>
      <c r="G592" s="546" t="str">
        <f>'Structure CY'!G32</f>
        <v>-</v>
      </c>
      <c r="H592" s="523">
        <f>'Structure CY'!H32</f>
        <v>0</v>
      </c>
      <c r="I592" s="179" t="s">
        <v>25</v>
      </c>
      <c r="J592" s="179" t="s">
        <v>60</v>
      </c>
      <c r="K592" s="179">
        <f>'Structure CY'!I32</f>
        <v>0</v>
      </c>
      <c r="L592" s="6"/>
      <c r="M592" s="6"/>
      <c r="N592" s="6"/>
      <c r="O592" s="6"/>
      <c r="P592" s="6"/>
      <c r="Q592" s="6"/>
      <c r="R592" s="6"/>
      <c r="S592" s="6"/>
      <c r="T592" s="6"/>
      <c r="U592" s="6"/>
      <c r="V592" s="6"/>
      <c r="W592" s="6"/>
      <c r="X592" s="6"/>
      <c r="Y592" s="6"/>
      <c r="Z592" s="6"/>
      <c r="AA592" s="6"/>
      <c r="AB592" s="6"/>
      <c r="AC592" s="6"/>
      <c r="AD592" s="6"/>
      <c r="AE592" s="6"/>
    </row>
    <row r="593" spans="1:31" s="4" customFormat="1" ht="15" customHeight="1" x14ac:dyDescent="0.25">
      <c r="A593" s="179" t="str">
        <f>'Structure CY'!A35</f>
        <v>B.3.1</v>
      </c>
      <c r="B593" s="179" t="str">
        <f>'Structure CY'!B35</f>
        <v>Salle de rapports (12 places)</v>
      </c>
      <c r="C593" s="179" t="str">
        <f>'Structure CY'!C35</f>
        <v>SUP 2</v>
      </c>
      <c r="D593" s="179" t="str">
        <f>'Structure CY'!D35</f>
        <v>m2/mil</v>
      </c>
      <c r="E593" s="193">
        <f>'Structure CY'!E35</f>
        <v>0</v>
      </c>
      <c r="F593" s="546">
        <f>'Structure CY'!F35</f>
        <v>2</v>
      </c>
      <c r="G593" s="546" t="str">
        <f>'Structure CY'!G35</f>
        <v>-</v>
      </c>
      <c r="H593" s="523">
        <f>'Structure CY'!H35</f>
        <v>0</v>
      </c>
      <c r="I593" s="179" t="s">
        <v>25</v>
      </c>
      <c r="J593" s="179" t="s">
        <v>60</v>
      </c>
      <c r="K593" s="179">
        <f>'Structure CY'!I35</f>
        <v>0</v>
      </c>
      <c r="L593" s="6"/>
      <c r="M593" s="6"/>
      <c r="N593" s="6"/>
      <c r="O593" s="6"/>
      <c r="P593" s="6"/>
      <c r="Q593" s="6"/>
      <c r="R593" s="6"/>
      <c r="S593" s="6"/>
      <c r="T593" s="6"/>
      <c r="U593" s="6"/>
      <c r="V593" s="6"/>
      <c r="W593" s="6"/>
      <c r="X593" s="6"/>
      <c r="Y593" s="6"/>
      <c r="Z593" s="6"/>
      <c r="AA593" s="6"/>
      <c r="AB593" s="6"/>
      <c r="AC593" s="6"/>
      <c r="AD593" s="6"/>
      <c r="AE593" s="6"/>
    </row>
    <row r="594" spans="1:31" s="4" customFormat="1" ht="15" customHeight="1" x14ac:dyDescent="0.25">
      <c r="A594" s="179" t="str">
        <f>'Structure CY'!A38</f>
        <v>G.2.5</v>
      </c>
      <c r="B594" s="179" t="str">
        <f>'Structure CY'!B38</f>
        <v>Préparation cuisine chaude</v>
      </c>
      <c r="C594" s="179" t="str">
        <f>'Structure CY'!C38</f>
        <v>SUP 3</v>
      </c>
      <c r="D594" s="179" t="str">
        <f>'Structure CY'!D38</f>
        <v>Zone</v>
      </c>
      <c r="E594" s="193">
        <f>'Structure CY'!E38</f>
        <v>0</v>
      </c>
      <c r="F594" s="546">
        <f>'Structure CY'!F38</f>
        <v>0</v>
      </c>
      <c r="G594" s="546" t="str">
        <f>'Structure CY'!G38</f>
        <v>-</v>
      </c>
      <c r="H594" s="523">
        <f>'Structure CY'!H38</f>
        <v>0</v>
      </c>
      <c r="I594" s="179" t="s">
        <v>25</v>
      </c>
      <c r="J594" s="179" t="s">
        <v>60</v>
      </c>
      <c r="K594" s="179">
        <f>'Structure CY'!I38</f>
        <v>0</v>
      </c>
      <c r="L594" s="6"/>
      <c r="M594" s="6"/>
      <c r="N594" s="6"/>
      <c r="O594" s="6"/>
      <c r="P594" s="6"/>
      <c r="Q594" s="6"/>
      <c r="R594" s="6"/>
      <c r="S594" s="6"/>
      <c r="T594" s="6"/>
      <c r="U594" s="6"/>
      <c r="V594" s="6"/>
      <c r="W594" s="6"/>
      <c r="X594" s="6"/>
      <c r="Y594" s="6"/>
      <c r="Z594" s="6"/>
      <c r="AA594" s="6"/>
      <c r="AB594" s="6"/>
      <c r="AC594" s="6"/>
      <c r="AD594" s="6"/>
      <c r="AE594" s="6"/>
    </row>
    <row r="595" spans="1:31" s="4" customFormat="1" ht="15" customHeight="1" x14ac:dyDescent="0.25">
      <c r="A595" s="179" t="str">
        <f>'Structure CY'!A39</f>
        <v>G.2.6</v>
      </c>
      <c r="B595" s="179" t="str">
        <f>'Structure CY'!B39</f>
        <v>Zone de distribution</v>
      </c>
      <c r="C595" s="179" t="str">
        <f>'Structure CY'!C39</f>
        <v>SUP 3</v>
      </c>
      <c r="D595" s="179" t="str">
        <f>'Structure CY'!D39</f>
        <v>Zone</v>
      </c>
      <c r="E595" s="193">
        <f>'Structure CY'!E39</f>
        <v>0</v>
      </c>
      <c r="F595" s="546">
        <f>'Structure CY'!F39</f>
        <v>0</v>
      </c>
      <c r="G595" s="546" t="str">
        <f>'Structure CY'!G39</f>
        <v>-</v>
      </c>
      <c r="H595" s="523">
        <f>'Structure CY'!H39</f>
        <v>0</v>
      </c>
      <c r="I595" s="179" t="s">
        <v>25</v>
      </c>
      <c r="J595" s="179" t="s">
        <v>60</v>
      </c>
      <c r="K595" s="179">
        <f>'Structure CY'!I39</f>
        <v>0</v>
      </c>
      <c r="L595" s="6"/>
      <c r="M595" s="6"/>
      <c r="N595" s="6"/>
      <c r="O595" s="6"/>
      <c r="P595" s="6"/>
      <c r="Q595" s="6"/>
      <c r="R595" s="6"/>
      <c r="S595" s="6"/>
      <c r="T595" s="6"/>
      <c r="U595" s="6"/>
      <c r="V595" s="6"/>
      <c r="W595" s="6"/>
      <c r="X595" s="6"/>
      <c r="Y595" s="6"/>
      <c r="Z595" s="6"/>
      <c r="AA595" s="6"/>
      <c r="AB595" s="6"/>
      <c r="AC595" s="6"/>
      <c r="AD595" s="6"/>
      <c r="AE595" s="6"/>
    </row>
    <row r="596" spans="1:31" s="4" customFormat="1" ht="15" customHeight="1" x14ac:dyDescent="0.25">
      <c r="A596" s="179" t="str">
        <f>'Structure CY'!A40</f>
        <v>G.2.7</v>
      </c>
      <c r="B596" s="179" t="str">
        <f>'Structure CY'!B40</f>
        <v>Entrepôt cuisine</v>
      </c>
      <c r="C596" s="179" t="str">
        <f>'Structure CY'!C40</f>
        <v>SUP 4</v>
      </c>
      <c r="D596" s="179" t="str">
        <f>'Structure CY'!D40</f>
        <v>Zone</v>
      </c>
      <c r="E596" s="193">
        <f>'Structure CY'!E40</f>
        <v>0</v>
      </c>
      <c r="F596" s="546">
        <f>'Structure CY'!F40</f>
        <v>0</v>
      </c>
      <c r="G596" s="546" t="str">
        <f>'Structure CY'!G40</f>
        <v>-</v>
      </c>
      <c r="H596" s="523">
        <f>'Structure CY'!H40</f>
        <v>0</v>
      </c>
      <c r="I596" s="179" t="s">
        <v>25</v>
      </c>
      <c r="J596" s="179" t="s">
        <v>60</v>
      </c>
      <c r="K596" s="179">
        <f>'Structure CY'!I40</f>
        <v>0</v>
      </c>
      <c r="L596" s="6"/>
      <c r="M596" s="6"/>
      <c r="N596" s="6"/>
      <c r="O596" s="6"/>
      <c r="P596" s="6"/>
      <c r="Q596" s="6"/>
      <c r="R596" s="6"/>
      <c r="S596" s="6"/>
      <c r="T596" s="6"/>
      <c r="U596" s="6"/>
      <c r="V596" s="6"/>
      <c r="W596" s="6"/>
      <c r="X596" s="6"/>
      <c r="Y596" s="6"/>
      <c r="Z596" s="6"/>
      <c r="AA596" s="6"/>
      <c r="AB596" s="6"/>
      <c r="AC596" s="6"/>
      <c r="AD596" s="6"/>
      <c r="AE596" s="6"/>
    </row>
    <row r="597" spans="1:31" s="4" customFormat="1" ht="15" customHeight="1" x14ac:dyDescent="0.25">
      <c r="A597" s="179" t="str">
        <f>'Structure CY'!A43</f>
        <v>G.3.1</v>
      </c>
      <c r="B597" s="179" t="str">
        <f>'Structure CY'!B43</f>
        <v>Salle de serveurs 1</v>
      </c>
      <c r="C597" s="179" t="str">
        <f>'Structure CY'!C43</f>
        <v>SUP 3</v>
      </c>
      <c r="D597" s="179" t="str">
        <f>'Structure CY'!D43</f>
        <v>Zone</v>
      </c>
      <c r="E597" s="193">
        <f>'Structure CY'!E43</f>
        <v>0</v>
      </c>
      <c r="F597" s="546">
        <f>'Structure CY'!F43</f>
        <v>0</v>
      </c>
      <c r="G597" s="546" t="str">
        <f>'Structure CY'!G43</f>
        <v>-</v>
      </c>
      <c r="H597" s="523">
        <f>'Structure CY'!H43</f>
        <v>0</v>
      </c>
      <c r="I597" s="179" t="s">
        <v>25</v>
      </c>
      <c r="J597" s="179" t="s">
        <v>60</v>
      </c>
      <c r="K597" s="179">
        <f>'Structure CY'!I43</f>
        <v>0</v>
      </c>
      <c r="L597" s="6"/>
      <c r="M597" s="6"/>
      <c r="N597" s="6"/>
      <c r="O597" s="6"/>
      <c r="P597" s="6"/>
      <c r="Q597" s="6"/>
      <c r="R597" s="6"/>
      <c r="S597" s="6"/>
      <c r="T597" s="6"/>
      <c r="U597" s="6"/>
      <c r="V597" s="6"/>
      <c r="W597" s="6"/>
      <c r="X597" s="6"/>
      <c r="Y597" s="6"/>
      <c r="Z597" s="6"/>
      <c r="AA597" s="6"/>
      <c r="AB597" s="6"/>
      <c r="AC597" s="6"/>
      <c r="AD597" s="6"/>
      <c r="AE597" s="6"/>
    </row>
    <row r="598" spans="1:31" s="4" customFormat="1" ht="15" customHeight="1" x14ac:dyDescent="0.25">
      <c r="A598" s="179" t="str">
        <f>'Structure CY'!A44</f>
        <v>G.3.2</v>
      </c>
      <c r="B598" s="179" t="str">
        <f>'Structure CY'!B44</f>
        <v>Salle de serveurs 2</v>
      </c>
      <c r="C598" s="179" t="str">
        <f>'Structure CY'!C44</f>
        <v>SUP 3</v>
      </c>
      <c r="D598" s="179" t="str">
        <f>'Structure CY'!D44</f>
        <v>Zone</v>
      </c>
      <c r="E598" s="193">
        <f>'Structure CY'!E44</f>
        <v>0</v>
      </c>
      <c r="F598" s="546">
        <f>'Structure CY'!F44</f>
        <v>0</v>
      </c>
      <c r="G598" s="546" t="str">
        <f>'Structure CY'!G44</f>
        <v>-</v>
      </c>
      <c r="H598" s="523">
        <f>'Structure CY'!H44</f>
        <v>0</v>
      </c>
      <c r="I598" s="179" t="s">
        <v>25</v>
      </c>
      <c r="J598" s="179" t="s">
        <v>60</v>
      </c>
      <c r="K598" s="179">
        <f>'Structure CY'!I44</f>
        <v>0</v>
      </c>
      <c r="L598" s="6"/>
      <c r="M598" s="6"/>
      <c r="N598" s="6"/>
      <c r="O598" s="6"/>
      <c r="P598" s="6"/>
      <c r="Q598" s="6"/>
      <c r="R598" s="6"/>
      <c r="S598" s="6"/>
      <c r="T598" s="6"/>
      <c r="U598" s="6"/>
      <c r="V598" s="6"/>
      <c r="W598" s="6"/>
      <c r="X598" s="6"/>
      <c r="Y598" s="6"/>
      <c r="Z598" s="6"/>
      <c r="AA598" s="6"/>
      <c r="AB598" s="6"/>
      <c r="AC598" s="6"/>
      <c r="AD598" s="6"/>
      <c r="AE598" s="6"/>
    </row>
    <row r="599" spans="1:31" s="4" customFormat="1" ht="15" customHeight="1" x14ac:dyDescent="0.25">
      <c r="A599" s="179" t="str">
        <f>'Structure CY'!A45</f>
        <v>G.3.3</v>
      </c>
      <c r="B599" s="179" t="str">
        <f>'Structure CY'!B45</f>
        <v>Local de câblage 1</v>
      </c>
      <c r="C599" s="179" t="str">
        <f>'Structure CY'!C45</f>
        <v>SUP 3</v>
      </c>
      <c r="D599" s="179" t="str">
        <f>'Structure CY'!D45</f>
        <v>Zone</v>
      </c>
      <c r="E599" s="193">
        <f>'Structure CY'!E45</f>
        <v>0</v>
      </c>
      <c r="F599" s="546">
        <f>'Structure CY'!F45</f>
        <v>0</v>
      </c>
      <c r="G599" s="546" t="str">
        <f>'Structure CY'!G45</f>
        <v>-</v>
      </c>
      <c r="H599" s="523">
        <f>'Structure CY'!H45</f>
        <v>0</v>
      </c>
      <c r="I599" s="179" t="s">
        <v>25</v>
      </c>
      <c r="J599" s="179" t="s">
        <v>60</v>
      </c>
      <c r="K599" s="179">
        <f>'Structure CY'!I45</f>
        <v>0</v>
      </c>
      <c r="L599" s="6"/>
      <c r="M599" s="6"/>
      <c r="N599" s="6"/>
      <c r="O599" s="6"/>
      <c r="P599" s="6"/>
      <c r="Q599" s="6"/>
      <c r="R599" s="6"/>
      <c r="S599" s="6"/>
      <c r="T599" s="6"/>
      <c r="U599" s="6"/>
      <c r="V599" s="6"/>
      <c r="W599" s="6"/>
      <c r="X599" s="6"/>
      <c r="Y599" s="6"/>
      <c r="Z599" s="6"/>
      <c r="AA599" s="6"/>
      <c r="AB599" s="6"/>
      <c r="AC599" s="6"/>
      <c r="AD599" s="6"/>
      <c r="AE599" s="6"/>
    </row>
    <row r="600" spans="1:31" s="4" customFormat="1" ht="15" customHeight="1" x14ac:dyDescent="0.25">
      <c r="A600" s="179" t="str">
        <f>'Structure CY'!A46</f>
        <v>G.3.4</v>
      </c>
      <c r="B600" s="179" t="str">
        <f>'Structure CY'!B46</f>
        <v>Local de câblage 2</v>
      </c>
      <c r="C600" s="179" t="str">
        <f>'Structure CY'!C46</f>
        <v>SUP 3</v>
      </c>
      <c r="D600" s="179" t="str">
        <f>'Structure CY'!D46</f>
        <v>Zone</v>
      </c>
      <c r="E600" s="193">
        <f>'Structure CY'!E46</f>
        <v>0</v>
      </c>
      <c r="F600" s="546">
        <f>'Structure CY'!F46</f>
        <v>0</v>
      </c>
      <c r="G600" s="546" t="str">
        <f>'Structure CY'!G46</f>
        <v>-</v>
      </c>
      <c r="H600" s="523">
        <f>'Structure CY'!H46</f>
        <v>0</v>
      </c>
      <c r="I600" s="179" t="s">
        <v>25</v>
      </c>
      <c r="J600" s="179" t="s">
        <v>60</v>
      </c>
      <c r="K600" s="179">
        <f>'Structure CY'!I46</f>
        <v>0</v>
      </c>
      <c r="L600" s="6"/>
      <c r="M600" s="6"/>
      <c r="N600" s="6"/>
      <c r="O600" s="6"/>
      <c r="P600" s="6"/>
      <c r="Q600" s="6"/>
      <c r="R600" s="6"/>
      <c r="S600" s="6"/>
      <c r="T600" s="6"/>
      <c r="U600" s="6"/>
      <c r="V600" s="6"/>
      <c r="W600" s="6"/>
      <c r="X600" s="6"/>
      <c r="Y600" s="6"/>
      <c r="Z600" s="6"/>
      <c r="AA600" s="6"/>
      <c r="AB600" s="6"/>
      <c r="AC600" s="6"/>
      <c r="AD600" s="6"/>
      <c r="AE600" s="6"/>
    </row>
    <row r="601" spans="1:31" s="4" customFormat="1" ht="15" customHeight="1" x14ac:dyDescent="0.25">
      <c r="A601" s="179" t="str">
        <f>'Structure CY'!A47</f>
        <v>G.3.5</v>
      </c>
      <c r="B601" s="179" t="str">
        <f>'Structure CY'!B47</f>
        <v>Local de câblage 3</v>
      </c>
      <c r="C601" s="179" t="str">
        <f>'Structure CY'!C47</f>
        <v>SUP 3</v>
      </c>
      <c r="D601" s="179" t="str">
        <f>'Structure CY'!D47</f>
        <v>Zone</v>
      </c>
      <c r="E601" s="193">
        <f>'Structure CY'!E47</f>
        <v>0</v>
      </c>
      <c r="F601" s="546">
        <f>'Structure CY'!F47</f>
        <v>0</v>
      </c>
      <c r="G601" s="546" t="str">
        <f>'Structure CY'!G47</f>
        <v>-</v>
      </c>
      <c r="H601" s="523">
        <f>'Structure CY'!H47</f>
        <v>0</v>
      </c>
      <c r="I601" s="179" t="s">
        <v>25</v>
      </c>
      <c r="J601" s="179" t="s">
        <v>60</v>
      </c>
      <c r="K601" s="179">
        <f>'Structure CY'!I47</f>
        <v>0</v>
      </c>
      <c r="L601" s="6"/>
      <c r="M601" s="6"/>
      <c r="N601" s="6"/>
      <c r="O601" s="6"/>
      <c r="P601" s="6"/>
      <c r="Q601" s="6"/>
      <c r="R601" s="6"/>
      <c r="S601" s="6"/>
      <c r="T601" s="6"/>
      <c r="U601" s="6"/>
      <c r="V601" s="6"/>
      <c r="W601" s="6"/>
      <c r="X601" s="6"/>
      <c r="Y601" s="6"/>
      <c r="Z601" s="6"/>
      <c r="AA601" s="6"/>
      <c r="AB601" s="6"/>
      <c r="AC601" s="6"/>
      <c r="AD601" s="6"/>
      <c r="AE601" s="6"/>
    </row>
    <row r="602" spans="1:31" s="4" customFormat="1" ht="15" customHeight="1" x14ac:dyDescent="0.25">
      <c r="A602" s="179" t="str">
        <f>'Structure CY'!A48</f>
        <v>G.3.6</v>
      </c>
      <c r="B602" s="179" t="str">
        <f>'Structure CY'!B48</f>
        <v>Salle de chiffrement 1</v>
      </c>
      <c r="C602" s="179" t="str">
        <f>'Structure CY'!C48</f>
        <v>SUP 3</v>
      </c>
      <c r="D602" s="179" t="str">
        <f>'Structure CY'!D48</f>
        <v>Zone</v>
      </c>
      <c r="E602" s="193">
        <f>'Structure CY'!E48</f>
        <v>0</v>
      </c>
      <c r="F602" s="546">
        <f>'Structure CY'!F48</f>
        <v>0</v>
      </c>
      <c r="G602" s="546" t="str">
        <f>'Structure CY'!G48</f>
        <v>-</v>
      </c>
      <c r="H602" s="523">
        <f>'Structure CY'!H48</f>
        <v>0</v>
      </c>
      <c r="I602" s="179" t="s">
        <v>25</v>
      </c>
      <c r="J602" s="179" t="s">
        <v>60</v>
      </c>
      <c r="K602" s="179">
        <f>'Structure CY'!I48</f>
        <v>0</v>
      </c>
      <c r="L602" s="6"/>
      <c r="M602" s="6"/>
      <c r="N602" s="6"/>
      <c r="O602" s="6"/>
      <c r="P602" s="6"/>
      <c r="Q602" s="6"/>
      <c r="R602" s="6"/>
      <c r="S602" s="6"/>
      <c r="T602" s="6"/>
      <c r="U602" s="6"/>
      <c r="V602" s="6"/>
      <c r="W602" s="6"/>
      <c r="X602" s="6"/>
      <c r="Y602" s="6"/>
      <c r="Z602" s="6"/>
      <c r="AA602" s="6"/>
      <c r="AB602" s="6"/>
      <c r="AC602" s="6"/>
      <c r="AD602" s="6"/>
      <c r="AE602" s="6"/>
    </row>
    <row r="603" spans="1:31" s="4" customFormat="1" ht="15" customHeight="1" x14ac:dyDescent="0.25">
      <c r="A603" s="179" t="str">
        <f>'Structure CY'!A49</f>
        <v>G.3.7</v>
      </c>
      <c r="B603" s="179" t="str">
        <f>'Structure CY'!B49</f>
        <v>Salle de chiffrement 2</v>
      </c>
      <c r="C603" s="179" t="str">
        <f>'Structure CY'!C49</f>
        <v>SUP 3</v>
      </c>
      <c r="D603" s="179" t="str">
        <f>'Structure CY'!D49</f>
        <v>Zone</v>
      </c>
      <c r="E603" s="193">
        <f>'Structure CY'!E49</f>
        <v>0</v>
      </c>
      <c r="F603" s="546">
        <f>'Structure CY'!F49</f>
        <v>0</v>
      </c>
      <c r="G603" s="546" t="str">
        <f>'Structure CY'!G49</f>
        <v>-</v>
      </c>
      <c r="H603" s="523">
        <f>'Structure CY'!H49</f>
        <v>0</v>
      </c>
      <c r="I603" s="179" t="s">
        <v>25</v>
      </c>
      <c r="J603" s="179" t="s">
        <v>60</v>
      </c>
      <c r="K603" s="179">
        <f>'Structure CY'!I49</f>
        <v>0</v>
      </c>
      <c r="L603" s="6"/>
      <c r="M603" s="6"/>
      <c r="N603" s="6"/>
      <c r="O603" s="6"/>
      <c r="P603" s="6"/>
      <c r="Q603" s="6"/>
      <c r="R603" s="6"/>
      <c r="S603" s="6"/>
      <c r="T603" s="6"/>
      <c r="U603" s="6"/>
      <c r="V603" s="6"/>
      <c r="W603" s="6"/>
      <c r="X603" s="6"/>
      <c r="Y603" s="6"/>
      <c r="Z603" s="6"/>
      <c r="AA603" s="6"/>
      <c r="AB603" s="6"/>
      <c r="AC603" s="6"/>
      <c r="AD603" s="6"/>
      <c r="AE603" s="6"/>
    </row>
    <row r="604" spans="1:31" s="61" customFormat="1" ht="15" customHeight="1" x14ac:dyDescent="0.25">
      <c r="A604" s="179" t="str">
        <f>'Structure CY'!A50</f>
        <v>G.3.8</v>
      </c>
      <c r="B604" s="179" t="str">
        <f>'Structure CY'!B50</f>
        <v>Salle de chiffrement 3</v>
      </c>
      <c r="C604" s="179" t="str">
        <f>'Structure CY'!C50</f>
        <v>SUP 3</v>
      </c>
      <c r="D604" s="179" t="str">
        <f>'Structure CY'!D50</f>
        <v>Zone</v>
      </c>
      <c r="E604" s="193">
        <f>'Structure CY'!E50</f>
        <v>0</v>
      </c>
      <c r="F604" s="546">
        <f>'Structure CY'!F50</f>
        <v>0</v>
      </c>
      <c r="G604" s="546" t="str">
        <f>'Structure CY'!G50</f>
        <v>-</v>
      </c>
      <c r="H604" s="523">
        <f>'Structure CY'!H50</f>
        <v>0</v>
      </c>
      <c r="I604" s="179" t="s">
        <v>25</v>
      </c>
      <c r="J604" s="179" t="s">
        <v>60</v>
      </c>
      <c r="K604" s="179">
        <f>'Structure CY'!I50</f>
        <v>0</v>
      </c>
    </row>
    <row r="605" spans="1:31" s="61" customFormat="1" ht="15" customHeight="1" x14ac:dyDescent="0.25">
      <c r="A605" s="179" t="str">
        <f>'Structure CY'!A51</f>
        <v>G.3.9</v>
      </c>
      <c r="B605" s="179" t="str">
        <f>'Structure CY'!B51</f>
        <v>Local technique refroidissement 1</v>
      </c>
      <c r="C605" s="179" t="str">
        <f>'Structure CY'!C51</f>
        <v>SUP 3</v>
      </c>
      <c r="D605" s="179" t="str">
        <f>'Structure CY'!D51</f>
        <v>Zone</v>
      </c>
      <c r="E605" s="193">
        <f>'Structure CY'!E51</f>
        <v>0</v>
      </c>
      <c r="F605" s="546">
        <f>'Structure CY'!F51</f>
        <v>0</v>
      </c>
      <c r="G605" s="546" t="str">
        <f>'Structure CY'!G51</f>
        <v>-</v>
      </c>
      <c r="H605" s="523">
        <f>'Structure CY'!H51</f>
        <v>0</v>
      </c>
      <c r="I605" s="179" t="s">
        <v>25</v>
      </c>
      <c r="J605" s="179" t="s">
        <v>60</v>
      </c>
      <c r="K605" s="179">
        <f>'Structure CY'!I51</f>
        <v>0</v>
      </c>
    </row>
    <row r="606" spans="1:31" s="61" customFormat="1" ht="15" customHeight="1" x14ac:dyDescent="0.25">
      <c r="A606" s="179" t="str">
        <f>'Structure CY'!A52</f>
        <v>G.3.10</v>
      </c>
      <c r="B606" s="179" t="str">
        <f>'Structure CY'!B52</f>
        <v>Local technique refroidissement 2</v>
      </c>
      <c r="C606" s="179" t="str">
        <f>'Structure CY'!C52</f>
        <v>SUP 3</v>
      </c>
      <c r="D606" s="179" t="str">
        <f>'Structure CY'!D52</f>
        <v>Zone</v>
      </c>
      <c r="E606" s="193">
        <f>'Structure CY'!E52</f>
        <v>0</v>
      </c>
      <c r="F606" s="546">
        <f>'Structure CY'!F52</f>
        <v>0</v>
      </c>
      <c r="G606" s="546" t="str">
        <f>'Structure CY'!G52</f>
        <v>-</v>
      </c>
      <c r="H606" s="523">
        <f>'Structure CY'!H52</f>
        <v>0</v>
      </c>
      <c r="I606" s="179" t="s">
        <v>25</v>
      </c>
      <c r="J606" s="179" t="s">
        <v>60</v>
      </c>
      <c r="K606" s="179">
        <f>'Structure CY'!I52</f>
        <v>0</v>
      </c>
    </row>
    <row r="607" spans="1:31" s="61" customFormat="1" ht="15" customHeight="1" x14ac:dyDescent="0.25">
      <c r="A607" s="179" t="str">
        <f>'Structure CY'!A53</f>
        <v>G.3.11</v>
      </c>
      <c r="B607" s="179" t="str">
        <f>'Structure CY'!B53</f>
        <v>Local technique refroidissement 3</v>
      </c>
      <c r="C607" s="179" t="str">
        <f>'Structure CY'!C53</f>
        <v>SUP 3</v>
      </c>
      <c r="D607" s="179" t="str">
        <f>'Structure CY'!D53</f>
        <v>Zone</v>
      </c>
      <c r="E607" s="193">
        <f>'Structure CY'!E53</f>
        <v>0</v>
      </c>
      <c r="F607" s="546">
        <f>'Structure CY'!F53</f>
        <v>0</v>
      </c>
      <c r="G607" s="546" t="str">
        <f>'Structure CY'!G53</f>
        <v>-</v>
      </c>
      <c r="H607" s="523">
        <f>'Structure CY'!H53</f>
        <v>0</v>
      </c>
      <c r="I607" s="179" t="s">
        <v>25</v>
      </c>
      <c r="J607" s="179" t="s">
        <v>60</v>
      </c>
      <c r="K607" s="179">
        <f>'Structure CY'!I53</f>
        <v>0</v>
      </c>
    </row>
    <row r="608" spans="1:31" s="61" customFormat="1" ht="15" customHeight="1" x14ac:dyDescent="0.25">
      <c r="A608" s="179" t="str">
        <f>'Structure CY'!A54</f>
        <v>G.3.12</v>
      </c>
      <c r="B608" s="179" t="str">
        <f>'Structure CY'!B54</f>
        <v>Local des onduleurs 1</v>
      </c>
      <c r="C608" s="179" t="str">
        <f>'Structure CY'!C54</f>
        <v>SUP 3</v>
      </c>
      <c r="D608" s="179" t="str">
        <f>'Structure CY'!D54</f>
        <v>Zone</v>
      </c>
      <c r="E608" s="193">
        <f>'Structure CY'!E54</f>
        <v>0</v>
      </c>
      <c r="F608" s="546">
        <f>'Structure CY'!F54</f>
        <v>0</v>
      </c>
      <c r="G608" s="546" t="str">
        <f>'Structure CY'!G54</f>
        <v>-</v>
      </c>
      <c r="H608" s="523">
        <f>'Structure CY'!H54</f>
        <v>0</v>
      </c>
      <c r="I608" s="179" t="s">
        <v>25</v>
      </c>
      <c r="J608" s="179" t="s">
        <v>60</v>
      </c>
      <c r="K608" s="179">
        <f>'Structure CY'!I54</f>
        <v>0</v>
      </c>
    </row>
    <row r="609" spans="1:11" s="61" customFormat="1" ht="15" customHeight="1" x14ac:dyDescent="0.25">
      <c r="A609" s="179" t="str">
        <f>'Structure CY'!A55</f>
        <v>G.3.13</v>
      </c>
      <c r="B609" s="179" t="str">
        <f>'Structure CY'!B55</f>
        <v>Local des onduleurs 2</v>
      </c>
      <c r="C609" s="179" t="str">
        <f>'Structure CY'!C55</f>
        <v>SUP 3</v>
      </c>
      <c r="D609" s="179" t="str">
        <f>'Structure CY'!D55</f>
        <v>Zone</v>
      </c>
      <c r="E609" s="193">
        <f>'Structure CY'!E55</f>
        <v>0</v>
      </c>
      <c r="F609" s="546">
        <f>'Structure CY'!F55</f>
        <v>0</v>
      </c>
      <c r="G609" s="546" t="str">
        <f>'Structure CY'!G55</f>
        <v>-</v>
      </c>
      <c r="H609" s="523">
        <f>'Structure CY'!H55</f>
        <v>0</v>
      </c>
      <c r="I609" s="179" t="s">
        <v>25</v>
      </c>
      <c r="J609" s="179" t="s">
        <v>60</v>
      </c>
      <c r="K609" s="179">
        <f>'Structure CY'!I55</f>
        <v>0</v>
      </c>
    </row>
    <row r="610" spans="1:11" s="61" customFormat="1" ht="15" customHeight="1" x14ac:dyDescent="0.25">
      <c r="A610" s="179" t="str">
        <f>'Structure CY'!A56</f>
        <v>G.3.14</v>
      </c>
      <c r="B610" s="179" t="str">
        <f>'Structure CY'!B56</f>
        <v>Local des onduleurs 3</v>
      </c>
      <c r="C610" s="179" t="str">
        <f>'Structure CY'!C56</f>
        <v>SUP 3</v>
      </c>
      <c r="D610" s="179" t="str">
        <f>'Structure CY'!D56</f>
        <v>Zone</v>
      </c>
      <c r="E610" s="193">
        <f>'Structure CY'!E56</f>
        <v>0</v>
      </c>
      <c r="F610" s="546">
        <f>'Structure CY'!F56</f>
        <v>0</v>
      </c>
      <c r="G610" s="546" t="str">
        <f>'Structure CY'!G56</f>
        <v>-</v>
      </c>
      <c r="H610" s="523">
        <f>'Structure CY'!H56</f>
        <v>0</v>
      </c>
      <c r="I610" s="179" t="s">
        <v>25</v>
      </c>
      <c r="J610" s="179" t="s">
        <v>60</v>
      </c>
      <c r="K610" s="179">
        <f>'Structure CY'!I56</f>
        <v>0</v>
      </c>
    </row>
    <row r="611" spans="1:11" s="61" customFormat="1" ht="15" customHeight="1" x14ac:dyDescent="0.25">
      <c r="A611" s="179" t="str">
        <f>'Structure CY'!A57</f>
        <v>G.3.15</v>
      </c>
      <c r="B611" s="179" t="str">
        <f>'Structure CY'!B57</f>
        <v>Local des installations auxiliaires d’alimentation 1</v>
      </c>
      <c r="C611" s="179" t="str">
        <f>'Structure CY'!C57</f>
        <v>SUP 3</v>
      </c>
      <c r="D611" s="179" t="str">
        <f>'Structure CY'!D57</f>
        <v>Zone</v>
      </c>
      <c r="E611" s="193">
        <f>'Structure CY'!E57</f>
        <v>0</v>
      </c>
      <c r="F611" s="546">
        <f>'Structure CY'!F57</f>
        <v>0</v>
      </c>
      <c r="G611" s="546" t="str">
        <f>'Structure CY'!G57</f>
        <v>-</v>
      </c>
      <c r="H611" s="523">
        <f>'Structure CY'!H57</f>
        <v>0</v>
      </c>
      <c r="I611" s="179" t="s">
        <v>25</v>
      </c>
      <c r="J611" s="179" t="s">
        <v>60</v>
      </c>
      <c r="K611" s="179">
        <f>'Structure CY'!I57</f>
        <v>0</v>
      </c>
    </row>
    <row r="612" spans="1:11" s="61" customFormat="1" ht="15" customHeight="1" x14ac:dyDescent="0.25">
      <c r="A612" s="179" t="str">
        <f>'Structure CY'!A58</f>
        <v>G.3.16</v>
      </c>
      <c r="B612" s="179" t="str">
        <f>'Structure CY'!B58</f>
        <v>Local des installations auxiliaires d’alimentation 2</v>
      </c>
      <c r="C612" s="179" t="str">
        <f>'Structure CY'!C58</f>
        <v>SUP 3</v>
      </c>
      <c r="D612" s="179" t="str">
        <f>'Structure CY'!D58</f>
        <v>Zone</v>
      </c>
      <c r="E612" s="193">
        <f>'Structure CY'!E58</f>
        <v>0</v>
      </c>
      <c r="F612" s="546">
        <f>'Structure CY'!F58</f>
        <v>0</v>
      </c>
      <c r="G612" s="546" t="str">
        <f>'Structure CY'!G58</f>
        <v>-</v>
      </c>
      <c r="H612" s="523">
        <f>'Structure CY'!H58</f>
        <v>0</v>
      </c>
      <c r="I612" s="179" t="s">
        <v>25</v>
      </c>
      <c r="J612" s="179" t="s">
        <v>60</v>
      </c>
      <c r="K612" s="179">
        <f>'Structure CY'!I58</f>
        <v>0</v>
      </c>
    </row>
    <row r="613" spans="1:11" s="61" customFormat="1" ht="15" customHeight="1" x14ac:dyDescent="0.25">
      <c r="A613" s="179" t="str">
        <f>'Structure CY'!A59</f>
        <v>G.3.17</v>
      </c>
      <c r="B613" s="179" t="str">
        <f>'Structure CY'!B59</f>
        <v>Local des installations auxiliaires d’alimentation 3</v>
      </c>
      <c r="C613" s="179" t="str">
        <f>'Structure CY'!C59</f>
        <v>SUP 3</v>
      </c>
      <c r="D613" s="179" t="str">
        <f>'Structure CY'!D59</f>
        <v>Zone</v>
      </c>
      <c r="E613" s="193">
        <f>'Structure CY'!E59</f>
        <v>0</v>
      </c>
      <c r="F613" s="546">
        <f>'Structure CY'!F59</f>
        <v>0</v>
      </c>
      <c r="G613" s="546" t="str">
        <f>'Structure CY'!G59</f>
        <v>-</v>
      </c>
      <c r="H613" s="523">
        <f>'Structure CY'!H59</f>
        <v>0</v>
      </c>
      <c r="I613" s="179" t="s">
        <v>25</v>
      </c>
      <c r="J613" s="179" t="s">
        <v>60</v>
      </c>
      <c r="K613" s="179">
        <f>'Structure CY'!I59</f>
        <v>0</v>
      </c>
    </row>
    <row r="614" spans="1:11" s="61" customFormat="1" ht="15" customHeight="1" x14ac:dyDescent="0.25">
      <c r="A614" s="179" t="str">
        <f>'Structure CY'!A60</f>
        <v>G.3.18</v>
      </c>
      <c r="B614" s="179" t="str">
        <f>'Structure CY'!B60</f>
        <v>Centrale</v>
      </c>
      <c r="C614" s="179" t="str">
        <f>'Structure CY'!C60</f>
        <v>SUP 3</v>
      </c>
      <c r="D614" s="179" t="str">
        <f>'Structure CY'!D60</f>
        <v>Zone</v>
      </c>
      <c r="E614" s="193">
        <f>'Structure CY'!E60</f>
        <v>0</v>
      </c>
      <c r="F614" s="546">
        <f>'Structure CY'!F60</f>
        <v>0</v>
      </c>
      <c r="G614" s="546" t="str">
        <f>'Structure CY'!G60</f>
        <v>-</v>
      </c>
      <c r="H614" s="523">
        <f>'Structure CY'!H60</f>
        <v>0</v>
      </c>
      <c r="I614" s="179" t="s">
        <v>25</v>
      </c>
      <c r="J614" s="179" t="s">
        <v>60</v>
      </c>
      <c r="K614" s="179">
        <f>'Structure CY'!I60</f>
        <v>0</v>
      </c>
    </row>
    <row r="615" spans="1:11" s="61" customFormat="1" ht="15" customHeight="1" x14ac:dyDescent="0.25">
      <c r="A615" s="179" t="str">
        <f>'Structure CY'!A61</f>
        <v>G.3.19</v>
      </c>
      <c r="B615" s="179" t="str">
        <f>'Structure CY'!B61</f>
        <v>Loge</v>
      </c>
      <c r="C615" s="179" t="str">
        <f>'Structure CY'!C61</f>
        <v>SUP 2</v>
      </c>
      <c r="D615" s="179" t="str">
        <f>'Structure CY'!D61</f>
        <v>Local</v>
      </c>
      <c r="E615" s="193">
        <f>'Structure CY'!E61</f>
        <v>0</v>
      </c>
      <c r="F615" s="546" t="str">
        <f>'Structure CY'!F61</f>
        <v>-</v>
      </c>
      <c r="G615" s="546">
        <f>'Structure CY'!G61</f>
        <v>21</v>
      </c>
      <c r="H615" s="523">
        <f>'Structure CY'!H61</f>
        <v>0</v>
      </c>
      <c r="I615" s="179" t="s">
        <v>25</v>
      </c>
      <c r="J615" s="179" t="s">
        <v>60</v>
      </c>
      <c r="K615" s="179">
        <f>'Structure CY'!I61</f>
        <v>0</v>
      </c>
    </row>
    <row r="616" spans="1:11" s="61" customFormat="1" ht="15" customHeight="1" x14ac:dyDescent="0.25">
      <c r="A616" s="179" t="str">
        <f>'Structure CY'!A62</f>
        <v>G.3.20</v>
      </c>
      <c r="B616" s="179" t="str">
        <f>'Structure CY'!B62</f>
        <v>Hall d’entrée de la loge (sas)</v>
      </c>
      <c r="C616" s="179" t="str">
        <f>'Structure CY'!C62</f>
        <v>SUP 2</v>
      </c>
      <c r="D616" s="179" t="str">
        <f>'Structure CY'!D62</f>
        <v>Local</v>
      </c>
      <c r="E616" s="193">
        <f>'Structure CY'!E62</f>
        <v>0</v>
      </c>
      <c r="F616" s="546" t="str">
        <f>'Structure CY'!F62</f>
        <v>-</v>
      </c>
      <c r="G616" s="546">
        <f>'Structure CY'!G62</f>
        <v>10</v>
      </c>
      <c r="H616" s="523">
        <f>'Structure CY'!H62</f>
        <v>0</v>
      </c>
      <c r="I616" s="179" t="s">
        <v>25</v>
      </c>
      <c r="J616" s="179" t="s">
        <v>60</v>
      </c>
      <c r="K616" s="179">
        <f>'Structure CY'!I62</f>
        <v>0</v>
      </c>
    </row>
    <row r="617" spans="1:11" s="61" customFormat="1" ht="15" customHeight="1" x14ac:dyDescent="0.25">
      <c r="A617" s="179" t="str">
        <f>'Structure CY'!A63</f>
        <v>G.3.21</v>
      </c>
      <c r="B617" s="179" t="str">
        <f>'Structure CY'!B63</f>
        <v>Ateliers d’électronique</v>
      </c>
      <c r="C617" s="179" t="str">
        <f>'Structure CY'!C63</f>
        <v>SUP 3</v>
      </c>
      <c r="D617" s="179" t="str">
        <f>'Structure CY'!D63</f>
        <v>Zone</v>
      </c>
      <c r="E617" s="193">
        <f>'Structure CY'!E63</f>
        <v>0</v>
      </c>
      <c r="F617" s="546">
        <f>'Structure CY'!F63</f>
        <v>0</v>
      </c>
      <c r="G617" s="546" t="str">
        <f>'Structure CY'!G63</f>
        <v>-</v>
      </c>
      <c r="H617" s="523">
        <f>'Structure CY'!H63</f>
        <v>0</v>
      </c>
      <c r="I617" s="179" t="s">
        <v>25</v>
      </c>
      <c r="J617" s="179" t="s">
        <v>60</v>
      </c>
      <c r="K617" s="179">
        <f>'Structure CY'!I63</f>
        <v>0</v>
      </c>
    </row>
    <row r="618" spans="1:11" s="61" customFormat="1" ht="15" customHeight="1" x14ac:dyDescent="0.25">
      <c r="A618" s="179" t="str">
        <f>'Structure CY'!A64</f>
        <v>G.3.22</v>
      </c>
      <c r="B618" s="179" t="str">
        <f>'Structure CY'!B64</f>
        <v>Ateliers exploitant, entrepôt incl.</v>
      </c>
      <c r="C618" s="179" t="str">
        <f>'Structure CY'!C64</f>
        <v>SUP 3</v>
      </c>
      <c r="D618" s="179" t="str">
        <f>'Structure CY'!D64</f>
        <v>Zone</v>
      </c>
      <c r="E618" s="193">
        <f>'Structure CY'!E64</f>
        <v>0</v>
      </c>
      <c r="F618" s="546">
        <f>'Structure CY'!F64</f>
        <v>0</v>
      </c>
      <c r="G618" s="546" t="str">
        <f>'Structure CY'!G64</f>
        <v>-</v>
      </c>
      <c r="H618" s="523">
        <f>'Structure CY'!H64</f>
        <v>0</v>
      </c>
      <c r="I618" s="179" t="s">
        <v>25</v>
      </c>
      <c r="J618" s="179" t="s">
        <v>60</v>
      </c>
      <c r="K618" s="179">
        <f>'Structure CY'!I64</f>
        <v>0</v>
      </c>
    </row>
    <row r="619" spans="1:11" s="61" customFormat="1" ht="15" customHeight="1" x14ac:dyDescent="0.25">
      <c r="A619" s="179" t="str">
        <f>'Structure CY'!A67</f>
        <v>B1.1</v>
      </c>
      <c r="B619" s="179" t="str">
        <f>'Structure CY'!B67</f>
        <v>Local de stockage linge propre exploitant</v>
      </c>
      <c r="C619" s="179" t="str">
        <f>'Structure CY'!C67</f>
        <v>SUP 4</v>
      </c>
      <c r="D619" s="179" t="str">
        <f>'Structure CY'!D67</f>
        <v>Local</v>
      </c>
      <c r="E619" s="193">
        <f>'Structure CY'!E67</f>
        <v>0</v>
      </c>
      <c r="F619" s="546">
        <f>'Structure CY'!F67</f>
        <v>10.5</v>
      </c>
      <c r="G619" s="546" t="str">
        <f>'Structure CY'!G67</f>
        <v>-</v>
      </c>
      <c r="H619" s="523">
        <f>'Structure CY'!H67</f>
        <v>0</v>
      </c>
      <c r="I619" s="179" t="s">
        <v>25</v>
      </c>
      <c r="J619" s="179" t="s">
        <v>60</v>
      </c>
      <c r="K619" s="179">
        <f>'Structure CY'!I67</f>
        <v>0</v>
      </c>
    </row>
    <row r="620" spans="1:11" s="61" customFormat="1" ht="15" customHeight="1" x14ac:dyDescent="0.25">
      <c r="A620" s="179" t="str">
        <f>'Structure CY'!A68</f>
        <v>B1.2</v>
      </c>
      <c r="B620" s="179" t="str">
        <f>'Structure CY'!B68</f>
        <v>Local de stockage linge sale exploitant</v>
      </c>
      <c r="C620" s="179" t="str">
        <f>'Structure CY'!C68</f>
        <v>SUP 4</v>
      </c>
      <c r="D620" s="179" t="str">
        <f>'Structure CY'!D68</f>
        <v>Local</v>
      </c>
      <c r="E620" s="193">
        <f>'Structure CY'!E68</f>
        <v>0</v>
      </c>
      <c r="F620" s="546">
        <f>'Structure CY'!F68</f>
        <v>10.5</v>
      </c>
      <c r="G620" s="546" t="str">
        <f>'Structure CY'!G68</f>
        <v>-</v>
      </c>
      <c r="H620" s="523">
        <f>'Structure CY'!H68</f>
        <v>0</v>
      </c>
      <c r="I620" s="179" t="s">
        <v>25</v>
      </c>
      <c r="J620" s="179" t="s">
        <v>60</v>
      </c>
      <c r="K620" s="179">
        <f>'Structure CY'!I68</f>
        <v>0</v>
      </c>
    </row>
    <row r="621" spans="1:11" s="61" customFormat="1" ht="15" customHeight="1" x14ac:dyDescent="0.25">
      <c r="A621" s="179" t="str">
        <f>'Structure CY'!A69</f>
        <v>B1.3</v>
      </c>
      <c r="B621" s="179" t="str">
        <f>'Structure CY'!B69</f>
        <v>Local d’entretien (appareils de nettoyage) exploitant</v>
      </c>
      <c r="C621" s="179" t="str">
        <f>'Structure CY'!C69</f>
        <v>SUP 4</v>
      </c>
      <c r="D621" s="179" t="str">
        <f>'Structure CY'!D69</f>
        <v>Local</v>
      </c>
      <c r="E621" s="193">
        <f>'Structure CY'!E69</f>
        <v>0</v>
      </c>
      <c r="F621" s="546">
        <f>'Structure CY'!F69</f>
        <v>8</v>
      </c>
      <c r="G621" s="546" t="str">
        <f>'Structure CY'!G69</f>
        <v>-</v>
      </c>
      <c r="H621" s="523">
        <f>'Structure CY'!H69</f>
        <v>0</v>
      </c>
      <c r="I621" s="179" t="s">
        <v>25</v>
      </c>
      <c r="J621" s="179" t="s">
        <v>60</v>
      </c>
      <c r="K621" s="179">
        <f>'Structure CY'!I69</f>
        <v>0</v>
      </c>
    </row>
    <row r="622" spans="1:11" s="61" customFormat="1" ht="15" customHeight="1" x14ac:dyDescent="0.25">
      <c r="A622" s="179" t="str">
        <f>'Structure CY'!A70</f>
        <v>B1.4</v>
      </c>
      <c r="B622" s="179" t="str">
        <f>'Structure CY'!B70</f>
        <v>Entrepôt exploitant</v>
      </c>
      <c r="C622" s="179" t="str">
        <f>'Structure CY'!C70</f>
        <v>SUP 4</v>
      </c>
      <c r="D622" s="179" t="str">
        <f>'Structure CY'!D70</f>
        <v>Local</v>
      </c>
      <c r="E622" s="193">
        <f>'Structure CY'!E70</f>
        <v>0</v>
      </c>
      <c r="F622" s="546">
        <f>'Structure CY'!F70</f>
        <v>0</v>
      </c>
      <c r="G622" s="546" t="str">
        <f>'Structure CY'!G70</f>
        <v>-</v>
      </c>
      <c r="H622" s="523">
        <f>'Structure CY'!H70</f>
        <v>0</v>
      </c>
      <c r="I622" s="179" t="s">
        <v>25</v>
      </c>
      <c r="J622" s="179" t="s">
        <v>60</v>
      </c>
      <c r="K622" s="179">
        <f>'Structure CY'!I70</f>
        <v>0</v>
      </c>
    </row>
    <row r="623" spans="1:11" s="61" customFormat="1" ht="15" customHeight="1" x14ac:dyDescent="0.25">
      <c r="A623" s="179" t="str">
        <f>'Structure CY'!A71</f>
        <v>B1.5</v>
      </c>
      <c r="B623" s="179" t="str">
        <f>'Structure CY'!B71</f>
        <v>Dépôt déchets</v>
      </c>
      <c r="C623" s="179" t="str">
        <f>'Structure CY'!C71</f>
        <v>SUP 4</v>
      </c>
      <c r="D623" s="179" t="str">
        <f>'Structure CY'!D71</f>
        <v>Local</v>
      </c>
      <c r="E623" s="193">
        <f>'Structure CY'!E71</f>
        <v>0</v>
      </c>
      <c r="F623" s="546">
        <f>'Structure CY'!F71</f>
        <v>10.5</v>
      </c>
      <c r="G623" s="546" t="str">
        <f>'Structure CY'!G71</f>
        <v>-</v>
      </c>
      <c r="H623" s="523">
        <f>'Structure CY'!H71</f>
        <v>0</v>
      </c>
      <c r="I623" s="179" t="s">
        <v>25</v>
      </c>
      <c r="J623" s="179" t="s">
        <v>60</v>
      </c>
      <c r="K623" s="179">
        <f>'Structure CY'!I71</f>
        <v>0</v>
      </c>
    </row>
    <row r="624" spans="1:11" s="61" customFormat="1" ht="15" customHeight="1" x14ac:dyDescent="0.25">
      <c r="A624" s="179" t="str">
        <f>'Structure CY'!A72</f>
        <v>B1.6</v>
      </c>
      <c r="B624" s="179" t="str">
        <f>'Structure CY'!B72</f>
        <v>Matériel de bureau et appareils</v>
      </c>
      <c r="C624" s="179" t="str">
        <f>'Structure CY'!C72</f>
        <v>SUP 4</v>
      </c>
      <c r="D624" s="179" t="str">
        <f>'Structure CY'!D72</f>
        <v>Local</v>
      </c>
      <c r="E624" s="193">
        <f>'Structure CY'!E72</f>
        <v>0</v>
      </c>
      <c r="F624" s="546">
        <f>'Structure CY'!F72</f>
        <v>10.5</v>
      </c>
      <c r="G624" s="546" t="str">
        <f>'Structure CY'!G72</f>
        <v>-</v>
      </c>
      <c r="H624" s="523">
        <f>'Structure CY'!H72</f>
        <v>0</v>
      </c>
      <c r="I624" s="179" t="s">
        <v>25</v>
      </c>
      <c r="J624" s="179" t="s">
        <v>60</v>
      </c>
      <c r="K624" s="179">
        <f>'Structure CY'!I72</f>
        <v>0</v>
      </c>
    </row>
    <row r="625" spans="1:11" s="61" customFormat="1" ht="15" customHeight="1" x14ac:dyDescent="0.25">
      <c r="A625" s="179" t="str">
        <f>'Structure CY'!A73</f>
        <v>B1.7</v>
      </c>
      <c r="B625" s="179" t="str">
        <f>'Structure CY'!B73</f>
        <v xml:space="preserve">Local d’archives </v>
      </c>
      <c r="C625" s="179" t="str">
        <f>'Structure CY'!C73</f>
        <v>SUP 4</v>
      </c>
      <c r="D625" s="179" t="str">
        <f>'Structure CY'!D73</f>
        <v>Local</v>
      </c>
      <c r="E625" s="193">
        <f>'Structure CY'!E73</f>
        <v>0</v>
      </c>
      <c r="F625" s="546">
        <f>'Structure CY'!F73</f>
        <v>10.5</v>
      </c>
      <c r="G625" s="546" t="str">
        <f>'Structure CY'!G73</f>
        <v>-</v>
      </c>
      <c r="H625" s="523">
        <f>'Structure CY'!H73</f>
        <v>0</v>
      </c>
      <c r="I625" s="179" t="s">
        <v>25</v>
      </c>
      <c r="J625" s="179" t="s">
        <v>60</v>
      </c>
      <c r="K625" s="179">
        <f>'Structure CY'!I73</f>
        <v>0</v>
      </c>
    </row>
    <row r="626" spans="1:11" s="61" customFormat="1" ht="15" customHeight="1" x14ac:dyDescent="0.25">
      <c r="A626" s="179" t="str">
        <f>'Structure CY'!A74</f>
        <v>B1.8</v>
      </c>
      <c r="B626" s="179" t="str">
        <f>'Structure CY'!B74</f>
        <v>Local de stockage électronique</v>
      </c>
      <c r="C626" s="179" t="str">
        <f>'Structure CY'!C74</f>
        <v>SUP 4</v>
      </c>
      <c r="D626" s="179" t="str">
        <f>'Structure CY'!D74</f>
        <v>Local</v>
      </c>
      <c r="E626" s="193">
        <f>'Structure CY'!E74</f>
        <v>0</v>
      </c>
      <c r="F626" s="546">
        <f>'Structure CY'!F74</f>
        <v>0</v>
      </c>
      <c r="G626" s="546" t="str">
        <f>'Structure CY'!G74</f>
        <v>-</v>
      </c>
      <c r="H626" s="523">
        <f>'Structure CY'!H74</f>
        <v>0</v>
      </c>
      <c r="I626" s="179" t="s">
        <v>25</v>
      </c>
      <c r="J626" s="179" t="s">
        <v>60</v>
      </c>
      <c r="K626" s="179">
        <f>'Structure CY'!I74</f>
        <v>0</v>
      </c>
    </row>
    <row r="627" spans="1:11" s="61" customFormat="1" ht="15" customHeight="1" x14ac:dyDescent="0.25">
      <c r="A627" s="179" t="str">
        <f>'Structure CY'!A75</f>
        <v>B1.9</v>
      </c>
      <c r="B627" s="179" t="str">
        <f>'Structure CY'!B75</f>
        <v>Local de sécurité électronique</v>
      </c>
      <c r="C627" s="179" t="str">
        <f>'Structure CY'!C75</f>
        <v>SUP 4</v>
      </c>
      <c r="D627" s="179" t="str">
        <f>'Structure CY'!D75</f>
        <v>Local</v>
      </c>
      <c r="E627" s="193">
        <f>'Structure CY'!E75</f>
        <v>0</v>
      </c>
      <c r="F627" s="546">
        <f>'Structure CY'!F75</f>
        <v>0</v>
      </c>
      <c r="G627" s="546" t="str">
        <f>'Structure CY'!G75</f>
        <v>-</v>
      </c>
      <c r="H627" s="523">
        <f>'Structure CY'!H75</f>
        <v>0</v>
      </c>
      <c r="I627" s="179" t="s">
        <v>25</v>
      </c>
      <c r="J627" s="179" t="s">
        <v>60</v>
      </c>
      <c r="K627" s="179">
        <f>'Structure CY'!I75</f>
        <v>0</v>
      </c>
    </row>
    <row r="628" spans="1:11" s="61" customFormat="1" ht="15" customHeight="1" x14ac:dyDescent="0.25">
      <c r="A628" s="179" t="str">
        <f>'Structure CY'!A78</f>
        <v>F.1.7.1</v>
      </c>
      <c r="B628" s="179" t="str">
        <f>'Structure CY'!B78</f>
        <v>Local secouriste</v>
      </c>
      <c r="C628" s="179" t="str">
        <f>'Structure CY'!C78</f>
        <v>SUP 6</v>
      </c>
      <c r="D628" s="179" t="str">
        <f>'Structure CY'!D78</f>
        <v>Local</v>
      </c>
      <c r="E628" s="193">
        <f>'Structure CY'!E78</f>
        <v>0</v>
      </c>
      <c r="F628" s="546">
        <f>'Structure CY'!F78</f>
        <v>10.5</v>
      </c>
      <c r="G628" s="546" t="str">
        <f>'Structure CY'!G78</f>
        <v>-</v>
      </c>
      <c r="H628" s="523">
        <f>'Structure CY'!H78</f>
        <v>0</v>
      </c>
      <c r="I628" s="179" t="s">
        <v>25</v>
      </c>
      <c r="J628" s="179" t="s">
        <v>60</v>
      </c>
      <c r="K628" s="179">
        <f>'Structure CY'!I78</f>
        <v>0</v>
      </c>
    </row>
    <row r="629" spans="1:11" s="61" customFormat="1" ht="15" customHeight="1" x14ac:dyDescent="0.25">
      <c r="A629" s="179" t="str">
        <f>'Structure CY'!A81</f>
        <v>A.3.1</v>
      </c>
      <c r="B629" s="179" t="str">
        <f>'Structure CY'!B81</f>
        <v>Salles d’eau - douche</v>
      </c>
      <c r="C629" s="179" t="str">
        <f>'Structure CY'!C81</f>
        <v>SUS 7</v>
      </c>
      <c r="D629" s="179" t="str">
        <f>'Structure CY'!D81</f>
        <v>Module de salle d’eau</v>
      </c>
      <c r="E629" s="193">
        <f>'Structure CY'!E81</f>
        <v>0</v>
      </c>
      <c r="F629" s="546">
        <f>'Structure CY'!F81</f>
        <v>0</v>
      </c>
      <c r="G629" s="546" t="str">
        <f>'Structure CY'!G81</f>
        <v>-</v>
      </c>
      <c r="H629" s="523">
        <f>'Structure CY'!H81</f>
        <v>0</v>
      </c>
      <c r="I629" s="179" t="s">
        <v>25</v>
      </c>
      <c r="J629" s="179" t="s">
        <v>60</v>
      </c>
      <c r="K629" s="179">
        <f>'Structure CY'!I81</f>
        <v>0</v>
      </c>
    </row>
    <row r="630" spans="1:11" s="61" customFormat="1" ht="15" customHeight="1" x14ac:dyDescent="0.25">
      <c r="A630" s="179" t="str">
        <f>'Structure CY'!A82</f>
        <v>A.3.2</v>
      </c>
      <c r="B630" s="179" t="str">
        <f>'Structure CY'!B82</f>
        <v>Salle d’eau - WC</v>
      </c>
      <c r="C630" s="179" t="str">
        <f>'Structure CY'!C82</f>
        <v>SUS 7</v>
      </c>
      <c r="D630" s="179" t="str">
        <f>'Structure CY'!D82</f>
        <v>Module de salle d’eau</v>
      </c>
      <c r="E630" s="193">
        <f>'Structure CY'!E82</f>
        <v>0</v>
      </c>
      <c r="F630" s="546">
        <f>'Structure CY'!F82</f>
        <v>0</v>
      </c>
      <c r="G630" s="546" t="str">
        <f>'Structure CY'!G82</f>
        <v>-</v>
      </c>
      <c r="H630" s="523">
        <f>'Structure CY'!H82</f>
        <v>0</v>
      </c>
      <c r="I630" s="179" t="s">
        <v>25</v>
      </c>
      <c r="J630" s="179" t="s">
        <v>60</v>
      </c>
      <c r="K630" s="179">
        <f>'Structure CY'!I82</f>
        <v>0</v>
      </c>
    </row>
    <row r="631" spans="1:11" s="61" customFormat="1" ht="15" customHeight="1" x14ac:dyDescent="0.25">
      <c r="A631" s="179" t="str">
        <f>'Structure CY'!A83</f>
        <v>A.3.3</v>
      </c>
      <c r="B631" s="179" t="str">
        <f>'Structure CY'!B83</f>
        <v xml:space="preserve">Salle d’eau - urinoirs  </v>
      </c>
      <c r="C631" s="179" t="str">
        <f>'Structure CY'!C83</f>
        <v>SUS 7</v>
      </c>
      <c r="D631" s="179" t="str">
        <f>'Structure CY'!D83</f>
        <v>Module de salle d’eau</v>
      </c>
      <c r="E631" s="193">
        <f>'Structure CY'!E83</f>
        <v>0</v>
      </c>
      <c r="F631" s="546">
        <f>'Structure CY'!F83</f>
        <v>0</v>
      </c>
      <c r="G631" s="546" t="str">
        <f>'Structure CY'!G83</f>
        <v>-</v>
      </c>
      <c r="H631" s="523">
        <f>'Structure CY'!H83</f>
        <v>0</v>
      </c>
      <c r="I631" s="179" t="s">
        <v>25</v>
      </c>
      <c r="J631" s="179" t="s">
        <v>60</v>
      </c>
      <c r="K631" s="179">
        <f>'Structure CY'!I83</f>
        <v>0</v>
      </c>
    </row>
    <row r="632" spans="1:11" s="61" customFormat="1" ht="15" customHeight="1" x14ac:dyDescent="0.25">
      <c r="A632" s="179" t="str">
        <f>'Structure CY'!A84</f>
        <v>A.3.4</v>
      </c>
      <c r="B632" s="179" t="str">
        <f>'Structure CY'!B84</f>
        <v>Salle d’eau - lavabo dispositif de nettoyage des mains</v>
      </c>
      <c r="C632" s="179" t="str">
        <f>'Structure CY'!C84</f>
        <v>SUS 7</v>
      </c>
      <c r="D632" s="179" t="str">
        <f>'Structure CY'!D84</f>
        <v>Module de salle d’eau</v>
      </c>
      <c r="E632" s="193">
        <f>'Structure CY'!E84</f>
        <v>0</v>
      </c>
      <c r="F632" s="546">
        <f>'Structure CY'!F84</f>
        <v>0</v>
      </c>
      <c r="G632" s="546" t="str">
        <f>'Structure CY'!G84</f>
        <v>-</v>
      </c>
      <c r="H632" s="523">
        <f>'Structure CY'!H84</f>
        <v>0</v>
      </c>
      <c r="I632" s="179" t="s">
        <v>25</v>
      </c>
      <c r="J632" s="179" t="s">
        <v>60</v>
      </c>
      <c r="K632" s="179">
        <f>'Structure CY'!I84</f>
        <v>0</v>
      </c>
    </row>
    <row r="633" spans="1:11" s="61" customFormat="1" ht="15" customHeight="1" x14ac:dyDescent="0.25">
      <c r="A633" s="179" t="str">
        <f>'Structure CY'!A85</f>
        <v>A.3.5</v>
      </c>
      <c r="B633" s="179" t="str">
        <f>'Structure CY'!B85</f>
        <v>Salle d’eau handicapés avec douche, WC, lavabo</v>
      </c>
      <c r="C633" s="179" t="str">
        <f>'Structure CY'!C85</f>
        <v>SUS 7</v>
      </c>
      <c r="D633" s="179" t="str">
        <f>'Structure CY'!D85</f>
        <v>Module de salle d’eau</v>
      </c>
      <c r="E633" s="193">
        <f>'Structure CY'!E85</f>
        <v>0</v>
      </c>
      <c r="F633" s="546">
        <f>'Structure CY'!F85</f>
        <v>0</v>
      </c>
      <c r="G633" s="546" t="str">
        <f>'Structure CY'!G85</f>
        <v>-</v>
      </c>
      <c r="H633" s="523">
        <f>'Structure CY'!H85</f>
        <v>0</v>
      </c>
      <c r="I633" s="179" t="s">
        <v>25</v>
      </c>
      <c r="J633" s="179" t="s">
        <v>60</v>
      </c>
      <c r="K633" s="179">
        <f>'Structure CY'!I85</f>
        <v>0</v>
      </c>
    </row>
    <row r="634" spans="1:11" s="61" customFormat="1" ht="15" customHeight="1" x14ac:dyDescent="0.25">
      <c r="A634" s="179" t="str">
        <f>'Structure CY'!A86</f>
        <v>A.3.6</v>
      </c>
      <c r="B634" s="179" t="str">
        <f>'Structure CY'!B86</f>
        <v>Vestiaire avec armoires</v>
      </c>
      <c r="C634" s="179" t="str">
        <f>'Structure CY'!C86</f>
        <v>SUS 7</v>
      </c>
      <c r="D634" s="179" t="str">
        <f>'Structure CY'!D86</f>
        <v>Coll</v>
      </c>
      <c r="E634" s="193">
        <f>'Structure CY'!E86</f>
        <v>0</v>
      </c>
      <c r="F634" s="546">
        <f>'Structure CY'!F86</f>
        <v>0.8</v>
      </c>
      <c r="G634" s="546" t="str">
        <f>'Structure CY'!G86</f>
        <v>-</v>
      </c>
      <c r="H634" s="523">
        <f>'Structure CY'!H86</f>
        <v>0</v>
      </c>
      <c r="I634" s="179" t="s">
        <v>25</v>
      </c>
      <c r="J634" s="179" t="s">
        <v>60</v>
      </c>
      <c r="K634" s="179">
        <f>'Structure CY'!I86</f>
        <v>0</v>
      </c>
    </row>
    <row r="635" spans="1:11" s="61" customFormat="1" ht="15" customHeight="1" x14ac:dyDescent="0.25">
      <c r="A635" s="179" t="str">
        <f>'Structure CY'!A89</f>
        <v>10.1.1</v>
      </c>
      <c r="B635" s="179" t="str">
        <f>'Structure CY'!B89</f>
        <v>Places de stationnement véhicules militaires et de l’administration</v>
      </c>
      <c r="C635" s="179" t="str">
        <f>'Structure CY'!C89</f>
        <v>SAA 10</v>
      </c>
      <c r="D635" s="179" t="str">
        <f>'Structure CY'!D89</f>
        <v>Surface extérieure</v>
      </c>
      <c r="E635" s="193">
        <f>'Structure CY'!E89</f>
        <v>0</v>
      </c>
      <c r="F635" s="546">
        <f>'Structure CY'!F89</f>
        <v>15</v>
      </c>
      <c r="G635" s="546" t="str">
        <f>'Structure CY'!G89</f>
        <v>-</v>
      </c>
      <c r="H635" s="523">
        <f>'Structure CY'!H89</f>
        <v>0</v>
      </c>
      <c r="I635" s="179" t="s">
        <v>25</v>
      </c>
      <c r="J635" s="179" t="s">
        <v>60</v>
      </c>
      <c r="K635" s="179">
        <f>'Structure CY'!I89</f>
        <v>0</v>
      </c>
    </row>
    <row r="636" spans="1:11" s="61" customFormat="1" ht="15" customHeight="1" x14ac:dyDescent="0.25">
      <c r="A636" s="179" t="str">
        <f>'Structure CY'!A90</f>
        <v>10.1.2</v>
      </c>
      <c r="B636" s="179" t="str">
        <f>'Structure CY'!B90</f>
        <v>Places de stationnement véhicules privés</v>
      </c>
      <c r="C636" s="179" t="str">
        <f>'Structure CY'!C90</f>
        <v>SAA 10</v>
      </c>
      <c r="D636" s="179" t="str">
        <f>'Structure CY'!D90</f>
        <v>Surface extérieure</v>
      </c>
      <c r="E636" s="193">
        <f>'Structure CY'!E90</f>
        <v>0</v>
      </c>
      <c r="F636" s="546">
        <f>'Structure CY'!F90</f>
        <v>15</v>
      </c>
      <c r="G636" s="546" t="str">
        <f>'Structure CY'!G90</f>
        <v>-</v>
      </c>
      <c r="H636" s="523">
        <f>'Structure CY'!H90</f>
        <v>0</v>
      </c>
      <c r="I636" s="179" t="s">
        <v>25</v>
      </c>
      <c r="J636" s="179" t="s">
        <v>60</v>
      </c>
      <c r="K636" s="179">
        <f>'Structure CY'!I90</f>
        <v>0</v>
      </c>
    </row>
    <row r="637" spans="1:11" s="61" customFormat="1" ht="15" customHeight="1" x14ac:dyDescent="0.25">
      <c r="A637" s="179" t="str">
        <f>'Structure CY'!A93</f>
        <v>10.2.1</v>
      </c>
      <c r="B637" s="179" t="str">
        <f>'Structure CY'!B93</f>
        <v>Parvis</v>
      </c>
      <c r="C637" s="179" t="str">
        <f>'Structure CY'!C93</f>
        <v>SAA 10</v>
      </c>
      <c r="D637" s="179" t="str">
        <f>'Structure CY'!D93</f>
        <v>Surface extérieure</v>
      </c>
      <c r="E637" s="193">
        <f>'Structure CY'!E93</f>
        <v>0</v>
      </c>
      <c r="F637" s="546">
        <f>'Structure CY'!F93</f>
        <v>0</v>
      </c>
      <c r="G637" s="546" t="str">
        <f>'Structure CY'!G93</f>
        <v>-</v>
      </c>
      <c r="H637" s="523">
        <f>'Structure CY'!H93</f>
        <v>0</v>
      </c>
      <c r="I637" s="179" t="s">
        <v>25</v>
      </c>
      <c r="J637" s="179" t="s">
        <v>60</v>
      </c>
      <c r="K637" s="179">
        <f>'Structure CY'!I93</f>
        <v>0</v>
      </c>
    </row>
    <row r="638" spans="1:11" s="61" customFormat="1" ht="15" customHeight="1" x14ac:dyDescent="0.25">
      <c r="A638" s="179" t="str">
        <f>'Structure CY'!A94</f>
        <v>10.2.2</v>
      </c>
      <c r="B638" s="179" t="str">
        <f>'Structure CY'!B94</f>
        <v>Routes</v>
      </c>
      <c r="C638" s="179" t="str">
        <f>'Structure CY'!C94</f>
        <v>SAA 10</v>
      </c>
      <c r="D638" s="179" t="str">
        <f>'Structure CY'!D94</f>
        <v>Surface extérieure</v>
      </c>
      <c r="E638" s="193">
        <f>'Structure CY'!E94</f>
        <v>0</v>
      </c>
      <c r="F638" s="546">
        <f>'Structure CY'!F94</f>
        <v>0</v>
      </c>
      <c r="G638" s="546" t="str">
        <f>'Structure CY'!G94</f>
        <v>-</v>
      </c>
      <c r="H638" s="523">
        <f>'Structure CY'!H94</f>
        <v>0</v>
      </c>
      <c r="I638" s="179" t="s">
        <v>25</v>
      </c>
      <c r="J638" s="179" t="s">
        <v>60</v>
      </c>
      <c r="K638" s="179">
        <f>'Structure CY'!I94</f>
        <v>0</v>
      </c>
    </row>
    <row r="639" spans="1:11" s="61" customFormat="1" ht="15" customHeight="1" x14ac:dyDescent="0.25">
      <c r="A639" s="179" t="str">
        <f>'Structure CY'!A95</f>
        <v>10.2.3</v>
      </c>
      <c r="B639" s="179" t="str">
        <f>'Structure CY'!B95</f>
        <v>Places de manœuvre</v>
      </c>
      <c r="C639" s="179" t="str">
        <f>'Structure CY'!C95</f>
        <v>SAA 10</v>
      </c>
      <c r="D639" s="179" t="str">
        <f>'Structure CY'!D95</f>
        <v>Surface extérieure</v>
      </c>
      <c r="E639" s="193">
        <f>'Structure CY'!E95</f>
        <v>0</v>
      </c>
      <c r="F639" s="546">
        <f>'Structure CY'!F95</f>
        <v>0</v>
      </c>
      <c r="G639" s="546" t="str">
        <f>'Structure CY'!G95</f>
        <v>-</v>
      </c>
      <c r="H639" s="523">
        <f>'Structure CY'!H95</f>
        <v>0</v>
      </c>
      <c r="I639" s="179" t="s">
        <v>25</v>
      </c>
      <c r="J639" s="179" t="s">
        <v>60</v>
      </c>
      <c r="K639" s="179">
        <f>'Structure CY'!I95</f>
        <v>0</v>
      </c>
    </row>
    <row r="640" spans="1:11" s="61" customFormat="1" ht="15" customHeight="1" x14ac:dyDescent="0.25">
      <c r="A640" s="179" t="str">
        <f>'Structure CY'!A96</f>
        <v>10.2.4</v>
      </c>
      <c r="B640" s="179" t="str">
        <f>'Structure CY'!B96</f>
        <v>Surface non constructible</v>
      </c>
      <c r="C640" s="179" t="str">
        <f>'Structure CY'!C96</f>
        <v>SAA 10</v>
      </c>
      <c r="D640" s="179" t="str">
        <f>'Structure CY'!D96</f>
        <v>Surface extérieure</v>
      </c>
      <c r="E640" s="193">
        <f>'Structure CY'!E96</f>
        <v>0</v>
      </c>
      <c r="F640" s="546">
        <f>'Structure CY'!F96</f>
        <v>0</v>
      </c>
      <c r="G640" s="546" t="str">
        <f>'Structure CY'!G96</f>
        <v>-</v>
      </c>
      <c r="H640" s="523">
        <f>'Structure CY'!H96</f>
        <v>0</v>
      </c>
      <c r="I640" s="179" t="s">
        <v>25</v>
      </c>
      <c r="J640" s="179" t="s">
        <v>60</v>
      </c>
      <c r="K640" s="179">
        <f>'Structure CY'!I96</f>
        <v>0</v>
      </c>
    </row>
    <row r="641" spans="1:11" s="61" customFormat="1" ht="15" customHeight="1" x14ac:dyDescent="0.25">
      <c r="A641" s="179" t="str">
        <f>'Structure CY'!A99</f>
        <v>10.3.1</v>
      </c>
      <c r="B641" s="179" t="str">
        <f>'Structure CY'!B99</f>
        <v>Champ d’antennes</v>
      </c>
      <c r="C641" s="179" t="str">
        <f>'Structure CY'!C99</f>
        <v>SAA 10</v>
      </c>
      <c r="D641" s="179" t="str">
        <f>'Structure CY'!D99</f>
        <v>Surface extérieure</v>
      </c>
      <c r="E641" s="193">
        <f>'Structure CY'!E99</f>
        <v>0</v>
      </c>
      <c r="F641" s="546">
        <f>'Structure CY'!F99</f>
        <v>0</v>
      </c>
      <c r="G641" s="546" t="str">
        <f>'Structure CY'!G99</f>
        <v>-</v>
      </c>
      <c r="H641" s="523">
        <f>'Structure CY'!H99</f>
        <v>0</v>
      </c>
      <c r="I641" s="179" t="s">
        <v>25</v>
      </c>
      <c r="J641" s="179" t="s">
        <v>60</v>
      </c>
      <c r="K641" s="179">
        <f>'Structure CY'!I99</f>
        <v>0</v>
      </c>
    </row>
    <row r="642" spans="1:11" s="61" customFormat="1" ht="15" customHeight="1" x14ac:dyDescent="0.25">
      <c r="A642" s="179" t="str">
        <f>'Structure CY'!A100</f>
        <v>10.3.2</v>
      </c>
      <c r="B642" s="179" t="str">
        <f>'Structure CY'!B100</f>
        <v>Mât d’antenne</v>
      </c>
      <c r="C642" s="179" t="str">
        <f>'Structure CY'!C100</f>
        <v>SAA 10</v>
      </c>
      <c r="D642" s="179" t="str">
        <f>'Structure CY'!D100</f>
        <v>Surface extérieure</v>
      </c>
      <c r="E642" s="193">
        <f>'Structure CY'!E100</f>
        <v>0</v>
      </c>
      <c r="F642" s="546">
        <f>'Structure CY'!F100</f>
        <v>0</v>
      </c>
      <c r="G642" s="546" t="str">
        <f>'Structure CY'!G100</f>
        <v>-</v>
      </c>
      <c r="H642" s="523">
        <f>'Structure CY'!H100</f>
        <v>0</v>
      </c>
      <c r="I642" s="179" t="s">
        <v>25</v>
      </c>
      <c r="J642" s="179" t="s">
        <v>60</v>
      </c>
      <c r="K642" s="179">
        <f>'Structure CY'!I100</f>
        <v>0</v>
      </c>
    </row>
    <row r="643" spans="1:11" s="61" customFormat="1" ht="15" customHeight="1" x14ac:dyDescent="0.25">
      <c r="A643" s="179" t="str">
        <f>'Structure CY'!A101</f>
        <v>10.3.3</v>
      </c>
      <c r="B643" s="179" t="str">
        <f>'Structure CY'!B101</f>
        <v>Antenne parabolique</v>
      </c>
      <c r="C643" s="179" t="str">
        <f>'Structure CY'!C101</f>
        <v>SAA 10</v>
      </c>
      <c r="D643" s="179" t="str">
        <f>'Structure CY'!D101</f>
        <v>Surface extérieure</v>
      </c>
      <c r="E643" s="193">
        <f>'Structure CY'!E101</f>
        <v>0</v>
      </c>
      <c r="F643" s="546">
        <f>'Structure CY'!F101</f>
        <v>0</v>
      </c>
      <c r="G643" s="546" t="str">
        <f>'Structure CY'!G101</f>
        <v>-</v>
      </c>
      <c r="H643" s="523">
        <f>'Structure CY'!H101</f>
        <v>0</v>
      </c>
      <c r="I643" s="179" t="s">
        <v>25</v>
      </c>
      <c r="J643" s="179" t="s">
        <v>60</v>
      </c>
      <c r="K643" s="179">
        <f>'Structure CY'!I101</f>
        <v>0</v>
      </c>
    </row>
    <row r="644" spans="1:11" s="61" customFormat="1" ht="15" customHeight="1" x14ac:dyDescent="0.25">
      <c r="A644" s="179" t="str">
        <f>'Structure CY'!A102</f>
        <v>10.3.4</v>
      </c>
      <c r="B644" s="179" t="str">
        <f>'Structure CY'!B102</f>
        <v>Socle conteneur de transmission</v>
      </c>
      <c r="C644" s="179" t="str">
        <f>'Structure CY'!C102</f>
        <v>SAA 10</v>
      </c>
      <c r="D644" s="179" t="str">
        <f>'Structure CY'!D102</f>
        <v>Surface extérieure</v>
      </c>
      <c r="E644" s="193">
        <f>'Structure CY'!E102</f>
        <v>0</v>
      </c>
      <c r="F644" s="546">
        <f>'Structure CY'!F102</f>
        <v>0</v>
      </c>
      <c r="G644" s="546" t="str">
        <f>'Structure CY'!G102</f>
        <v>-</v>
      </c>
      <c r="H644" s="523">
        <f>'Structure CY'!H102</f>
        <v>0</v>
      </c>
      <c r="I644" s="179" t="s">
        <v>25</v>
      </c>
      <c r="J644" s="179" t="s">
        <v>60</v>
      </c>
      <c r="K644" s="179">
        <f>'Structure CY'!I102</f>
        <v>0</v>
      </c>
    </row>
    <row r="645" spans="1:11" s="61" customFormat="1" ht="15" customHeight="1" x14ac:dyDescent="0.25">
      <c r="A645" s="179" t="str">
        <f>'Structure CY'!A103</f>
        <v>10.3.5</v>
      </c>
      <c r="B645" s="179" t="str">
        <f>'Structure CY'!B103</f>
        <v>Place pour véhicules spéciaux</v>
      </c>
      <c r="C645" s="179" t="str">
        <f>'Structure CY'!C103</f>
        <v>SAA 10</v>
      </c>
      <c r="D645" s="179" t="str">
        <f>'Structure CY'!D103</f>
        <v>Surface extérieure</v>
      </c>
      <c r="E645" s="193">
        <f>'Structure CY'!E103</f>
        <v>0</v>
      </c>
      <c r="F645" s="546">
        <f>'Structure CY'!F103</f>
        <v>0</v>
      </c>
      <c r="G645" s="546" t="str">
        <f>'Structure CY'!G103</f>
        <v>-</v>
      </c>
      <c r="H645" s="523">
        <f>'Structure CY'!H103</f>
        <v>0</v>
      </c>
      <c r="I645" s="179" t="s">
        <v>25</v>
      </c>
      <c r="J645" s="179" t="s">
        <v>60</v>
      </c>
      <c r="K645" s="179">
        <f>'Structure CY'!I103</f>
        <v>0</v>
      </c>
    </row>
    <row r="646" spans="1:11" s="61" customFormat="1" ht="15" customHeight="1" x14ac:dyDescent="0.25">
      <c r="A646" s="179" t="str">
        <f>'Structure CY'!A106</f>
        <v>---</v>
      </c>
      <c r="B646" s="179">
        <f>'Structure CY'!B106</f>
        <v>0</v>
      </c>
      <c r="C646" s="179" t="str">
        <f>'Structure CY'!C106</f>
        <v>---</v>
      </c>
      <c r="D646" s="179" t="str">
        <f>'Structure CY'!D106</f>
        <v>m²</v>
      </c>
      <c r="E646" s="193">
        <f>'Structure CY'!E106</f>
        <v>0</v>
      </c>
      <c r="F646" s="546">
        <f>'Structure CY'!F106</f>
        <v>0</v>
      </c>
      <c r="G646" s="546" t="str">
        <f>'Structure CY'!G106</f>
        <v>-</v>
      </c>
      <c r="H646" s="523">
        <f>'Structure CY'!H106</f>
        <v>0</v>
      </c>
      <c r="I646" s="179" t="s">
        <v>25</v>
      </c>
      <c r="J646" s="179" t="s">
        <v>60</v>
      </c>
      <c r="K646" s="179">
        <f>'Structure CY'!I106</f>
        <v>0</v>
      </c>
    </row>
    <row r="647" spans="1:11" s="61" customFormat="1" ht="15" customHeight="1" x14ac:dyDescent="0.25">
      <c r="A647" s="179" t="str">
        <f>'Structure CY'!A107</f>
        <v>---</v>
      </c>
      <c r="B647" s="179">
        <f>'Structure CY'!B107</f>
        <v>0</v>
      </c>
      <c r="C647" s="179" t="str">
        <f>'Structure CY'!C107</f>
        <v>---</v>
      </c>
      <c r="D647" s="179" t="str">
        <f>'Structure CY'!D107</f>
        <v>m²</v>
      </c>
      <c r="E647" s="193">
        <f>'Structure CY'!E107</f>
        <v>0</v>
      </c>
      <c r="F647" s="546">
        <f>'Structure CY'!F107</f>
        <v>0</v>
      </c>
      <c r="G647" s="546" t="str">
        <f>'Structure CY'!G107</f>
        <v>-</v>
      </c>
      <c r="H647" s="523">
        <f>'Structure CY'!H107</f>
        <v>0</v>
      </c>
      <c r="I647" s="179" t="s">
        <v>25</v>
      </c>
      <c r="J647" s="179" t="s">
        <v>60</v>
      </c>
      <c r="K647" s="179">
        <f>'Structure CY'!I107</f>
        <v>0</v>
      </c>
    </row>
    <row r="648" spans="1:11" s="61" customFormat="1" ht="15" customHeight="1" x14ac:dyDescent="0.25">
      <c r="A648" s="179" t="str">
        <f>'Structure CY'!A108</f>
        <v>---</v>
      </c>
      <c r="B648" s="179">
        <f>'Structure CY'!B108</f>
        <v>0</v>
      </c>
      <c r="C648" s="179" t="str">
        <f>'Structure CY'!C108</f>
        <v>---</v>
      </c>
      <c r="D648" s="179" t="str">
        <f>'Structure CY'!D108</f>
        <v>m²</v>
      </c>
      <c r="E648" s="193">
        <f>'Structure CY'!E108</f>
        <v>0</v>
      </c>
      <c r="F648" s="546">
        <f>'Structure CY'!F108</f>
        <v>0</v>
      </c>
      <c r="G648" s="546" t="str">
        <f>'Structure CY'!G108</f>
        <v>-</v>
      </c>
      <c r="H648" s="523">
        <f>'Structure CY'!H108</f>
        <v>0</v>
      </c>
      <c r="I648" s="179" t="s">
        <v>25</v>
      </c>
      <c r="J648" s="179" t="s">
        <v>60</v>
      </c>
      <c r="K648" s="179">
        <f>'Structure CY'!I108</f>
        <v>0</v>
      </c>
    </row>
    <row r="649" spans="1:11" s="61" customFormat="1" ht="15" customHeight="1" x14ac:dyDescent="0.25">
      <c r="A649" s="179" t="str">
        <f>'Structure CY'!A109</f>
        <v>---</v>
      </c>
      <c r="B649" s="179">
        <f>'Structure CY'!B109</f>
        <v>0</v>
      </c>
      <c r="C649" s="179" t="str">
        <f>'Structure CY'!C109</f>
        <v>---</v>
      </c>
      <c r="D649" s="179" t="str">
        <f>'Structure CY'!D109</f>
        <v>m²</v>
      </c>
      <c r="E649" s="193">
        <f>'Structure CY'!E109</f>
        <v>0</v>
      </c>
      <c r="F649" s="546">
        <f>'Structure CY'!F109</f>
        <v>0</v>
      </c>
      <c r="G649" s="546" t="str">
        <f>'Structure CY'!G109</f>
        <v>-</v>
      </c>
      <c r="H649" s="523">
        <f>'Structure CY'!H109</f>
        <v>0</v>
      </c>
      <c r="I649" s="179" t="s">
        <v>25</v>
      </c>
      <c r="J649" s="179" t="s">
        <v>60</v>
      </c>
      <c r="K649" s="179">
        <f>'Structure CY'!I109</f>
        <v>0</v>
      </c>
    </row>
    <row r="650" spans="1:11" s="61" customFormat="1" ht="15" customHeight="1" x14ac:dyDescent="0.25">
      <c r="A650" s="179" t="str">
        <f>'Structure CY'!A110</f>
        <v>---</v>
      </c>
      <c r="B650" s="179">
        <f>'Structure CY'!B110</f>
        <v>0</v>
      </c>
      <c r="C650" s="179" t="str">
        <f>'Structure CY'!C110</f>
        <v>---</v>
      </c>
      <c r="D650" s="179" t="str">
        <f>'Structure CY'!D110</f>
        <v>m²</v>
      </c>
      <c r="E650" s="193">
        <f>'Structure CY'!E110</f>
        <v>0</v>
      </c>
      <c r="F650" s="546">
        <f>'Structure CY'!F110</f>
        <v>0</v>
      </c>
      <c r="G650" s="546" t="str">
        <f>'Structure CY'!G110</f>
        <v>-</v>
      </c>
      <c r="H650" s="523">
        <f>'Structure CY'!H110</f>
        <v>0</v>
      </c>
      <c r="I650" s="179" t="s">
        <v>25</v>
      </c>
      <c r="J650" s="179" t="s">
        <v>60</v>
      </c>
      <c r="K650" s="179">
        <f>'Structure CY'!I110</f>
        <v>0</v>
      </c>
    </row>
    <row r="651" spans="1:11" s="61" customFormat="1" ht="15" customHeight="1" x14ac:dyDescent="0.25">
      <c r="A651" s="179" t="str">
        <f>'Structure CY'!A111</f>
        <v>---</v>
      </c>
      <c r="B651" s="179">
        <f>'Structure CY'!B111</f>
        <v>0</v>
      </c>
      <c r="C651" s="179" t="str">
        <f>'Structure CY'!C111</f>
        <v>---</v>
      </c>
      <c r="D651" s="179" t="str">
        <f>'Structure CY'!D111</f>
        <v>m²</v>
      </c>
      <c r="E651" s="193">
        <f>'Structure CY'!E111</f>
        <v>0</v>
      </c>
      <c r="F651" s="546">
        <f>'Structure CY'!F111</f>
        <v>0</v>
      </c>
      <c r="G651" s="546" t="str">
        <f>'Structure CY'!G111</f>
        <v>-</v>
      </c>
      <c r="H651" s="523">
        <f>'Structure CY'!H111</f>
        <v>0</v>
      </c>
      <c r="I651" s="179" t="s">
        <v>25</v>
      </c>
      <c r="J651" s="179" t="s">
        <v>60</v>
      </c>
      <c r="K651" s="179">
        <f>'Structure CY'!I111</f>
        <v>0</v>
      </c>
    </row>
    <row r="652" spans="1:11" s="61" customFormat="1" ht="15" customHeight="1" x14ac:dyDescent="0.25">
      <c r="A652" s="179" t="str">
        <f>'Structure CY'!A112</f>
        <v>---</v>
      </c>
      <c r="B652" s="179">
        <f>'Structure CY'!B112</f>
        <v>0</v>
      </c>
      <c r="C652" s="179" t="str">
        <f>'Structure CY'!C112</f>
        <v>---</v>
      </c>
      <c r="D652" s="179" t="str">
        <f>'Structure CY'!D112</f>
        <v>m²</v>
      </c>
      <c r="E652" s="193">
        <f>'Structure CY'!E112</f>
        <v>0</v>
      </c>
      <c r="F652" s="546">
        <f>'Structure CY'!F112</f>
        <v>0</v>
      </c>
      <c r="G652" s="546" t="str">
        <f>'Structure CY'!G112</f>
        <v>-</v>
      </c>
      <c r="H652" s="523">
        <f>'Structure CY'!H112</f>
        <v>0</v>
      </c>
      <c r="I652" s="179" t="s">
        <v>25</v>
      </c>
      <c r="J652" s="179" t="s">
        <v>60</v>
      </c>
      <c r="K652" s="179">
        <f>'Structure CY'!I112</f>
        <v>0</v>
      </c>
    </row>
    <row r="653" spans="1:11" s="61" customFormat="1" ht="15" customHeight="1" x14ac:dyDescent="0.25">
      <c r="A653" s="179" t="str">
        <f>'Structure CY'!A113</f>
        <v>---</v>
      </c>
      <c r="B653" s="179">
        <f>'Structure CY'!B113</f>
        <v>0</v>
      </c>
      <c r="C653" s="179" t="str">
        <f>'Structure CY'!C113</f>
        <v>---</v>
      </c>
      <c r="D653" s="179" t="str">
        <f>'Structure CY'!D113</f>
        <v>m²</v>
      </c>
      <c r="E653" s="193">
        <f>'Structure CY'!E113</f>
        <v>0</v>
      </c>
      <c r="F653" s="546">
        <f>'Structure CY'!F113</f>
        <v>0</v>
      </c>
      <c r="G653" s="546" t="str">
        <f>'Structure CY'!G113</f>
        <v>-</v>
      </c>
      <c r="H653" s="523">
        <f>'Structure CY'!H113</f>
        <v>0</v>
      </c>
      <c r="I653" s="179" t="s">
        <v>25</v>
      </c>
      <c r="J653" s="179" t="s">
        <v>60</v>
      </c>
      <c r="K653" s="179">
        <f>'Structure CY'!I113</f>
        <v>0</v>
      </c>
    </row>
    <row r="654" spans="1:11" s="61" customFormat="1" ht="15" customHeight="1" x14ac:dyDescent="0.25">
      <c r="A654" s="179" t="str">
        <f>'Structure CY'!A114</f>
        <v>---</v>
      </c>
      <c r="B654" s="179">
        <f>'Structure CY'!B114</f>
        <v>0</v>
      </c>
      <c r="C654" s="179" t="str">
        <f>'Structure CY'!C114</f>
        <v>---</v>
      </c>
      <c r="D654" s="179" t="str">
        <f>'Structure CY'!D114</f>
        <v>m²</v>
      </c>
      <c r="E654" s="193">
        <f>'Structure CY'!E114</f>
        <v>0</v>
      </c>
      <c r="F654" s="546">
        <f>'Structure CY'!F114</f>
        <v>0</v>
      </c>
      <c r="G654" s="546" t="str">
        <f>'Structure CY'!G114</f>
        <v>-</v>
      </c>
      <c r="H654" s="523">
        <f>'Structure CY'!H114</f>
        <v>0</v>
      </c>
      <c r="I654" s="179" t="s">
        <v>25</v>
      </c>
      <c r="J654" s="179" t="s">
        <v>60</v>
      </c>
      <c r="K654" s="179">
        <f>'Structure CY'!I114</f>
        <v>0</v>
      </c>
    </row>
    <row r="655" spans="1:11" s="61" customFormat="1" ht="15" customHeight="1" x14ac:dyDescent="0.25">
      <c r="A655" s="179" t="str">
        <f>'Structure CY'!A115</f>
        <v>---</v>
      </c>
      <c r="B655" s="179">
        <f>'Structure CY'!B115</f>
        <v>0</v>
      </c>
      <c r="C655" s="179" t="str">
        <f>'Structure CY'!C115</f>
        <v>---</v>
      </c>
      <c r="D655" s="179" t="str">
        <f>'Structure CY'!D115</f>
        <v>m²</v>
      </c>
      <c r="E655" s="193">
        <f>'Structure CY'!E115</f>
        <v>0</v>
      </c>
      <c r="F655" s="546">
        <f>'Structure CY'!F115</f>
        <v>0</v>
      </c>
      <c r="G655" s="546" t="str">
        <f>'Structure CY'!G115</f>
        <v>-</v>
      </c>
      <c r="H655" s="523">
        <f>'Structure CY'!H115</f>
        <v>0</v>
      </c>
      <c r="I655" s="179" t="s">
        <v>25</v>
      </c>
      <c r="J655" s="179" t="s">
        <v>60</v>
      </c>
      <c r="K655" s="179">
        <f>'Structure CY'!I115</f>
        <v>0</v>
      </c>
    </row>
    <row r="656" spans="1:11" s="61" customFormat="1" ht="15" customHeight="1" x14ac:dyDescent="0.25">
      <c r="A656" s="179" t="str">
        <f>'Structure CY'!A116</f>
        <v>---</v>
      </c>
      <c r="B656" s="179">
        <f>'Structure CY'!B116</f>
        <v>0</v>
      </c>
      <c r="C656" s="179" t="str">
        <f>'Structure CY'!C116</f>
        <v>---</v>
      </c>
      <c r="D656" s="179" t="str">
        <f>'Structure CY'!D116</f>
        <v>m²</v>
      </c>
      <c r="E656" s="193">
        <f>'Structure CY'!E116</f>
        <v>0</v>
      </c>
      <c r="F656" s="546">
        <f>'Structure CY'!F116</f>
        <v>0</v>
      </c>
      <c r="G656" s="546" t="str">
        <f>'Structure CY'!G116</f>
        <v>-</v>
      </c>
      <c r="H656" s="523">
        <f>'Structure CY'!H116</f>
        <v>0</v>
      </c>
      <c r="I656" s="179" t="s">
        <v>25</v>
      </c>
      <c r="J656" s="179" t="s">
        <v>60</v>
      </c>
      <c r="K656" s="179">
        <f>'Structure CY'!I116</f>
        <v>0</v>
      </c>
    </row>
    <row r="657" spans="1:11" s="61" customFormat="1" ht="15" customHeight="1" x14ac:dyDescent="0.25">
      <c r="A657" s="179" t="str">
        <f>'Structure CY'!A117</f>
        <v>---</v>
      </c>
      <c r="B657" s="179">
        <f>'Structure CY'!B117</f>
        <v>0</v>
      </c>
      <c r="C657" s="179" t="str">
        <f>'Structure CY'!C117</f>
        <v>---</v>
      </c>
      <c r="D657" s="179" t="str">
        <f>'Structure CY'!D117</f>
        <v>m²</v>
      </c>
      <c r="E657" s="193">
        <f>'Structure CY'!E117</f>
        <v>0</v>
      </c>
      <c r="F657" s="546">
        <f>'Structure CY'!F117</f>
        <v>0</v>
      </c>
      <c r="G657" s="546" t="str">
        <f>'Structure CY'!G117</f>
        <v>-</v>
      </c>
      <c r="H657" s="523">
        <f>'Structure CY'!H117</f>
        <v>0</v>
      </c>
      <c r="I657" s="179" t="s">
        <v>25</v>
      </c>
      <c r="J657" s="179" t="s">
        <v>60</v>
      </c>
      <c r="K657" s="179">
        <f>'Structure CY'!I117</f>
        <v>0</v>
      </c>
    </row>
    <row r="658" spans="1:11" s="61" customFormat="1" ht="15" customHeight="1" x14ac:dyDescent="0.25">
      <c r="A658" s="179" t="str">
        <f>'Structure CY'!A118</f>
        <v>---</v>
      </c>
      <c r="B658" s="179">
        <f>'Structure CY'!B118</f>
        <v>0</v>
      </c>
      <c r="C658" s="179" t="str">
        <f>'Structure CY'!C118</f>
        <v>---</v>
      </c>
      <c r="D658" s="179" t="str">
        <f>'Structure CY'!D118</f>
        <v>m²</v>
      </c>
      <c r="E658" s="193">
        <f>'Structure CY'!E118</f>
        <v>0</v>
      </c>
      <c r="F658" s="546">
        <f>'Structure CY'!F118</f>
        <v>0</v>
      </c>
      <c r="G658" s="546" t="str">
        <f>'Structure CY'!G118</f>
        <v>-</v>
      </c>
      <c r="H658" s="523">
        <f>'Structure CY'!H118</f>
        <v>0</v>
      </c>
      <c r="I658" s="179" t="s">
        <v>25</v>
      </c>
      <c r="J658" s="179" t="s">
        <v>60</v>
      </c>
      <c r="K658" s="179">
        <f>'Structure CY'!I118</f>
        <v>0</v>
      </c>
    </row>
    <row r="659" spans="1:11" s="61" customFormat="1" ht="15" customHeight="1" x14ac:dyDescent="0.25">
      <c r="A659" s="179" t="str">
        <f>'Structure CY'!A119</f>
        <v>---</v>
      </c>
      <c r="B659" s="179">
        <f>'Structure CY'!B119</f>
        <v>0</v>
      </c>
      <c r="C659" s="179" t="str">
        <f>'Structure CY'!C119</f>
        <v>---</v>
      </c>
      <c r="D659" s="179" t="str">
        <f>'Structure CY'!D119</f>
        <v>m²</v>
      </c>
      <c r="E659" s="193">
        <f>'Structure CY'!E119</f>
        <v>0</v>
      </c>
      <c r="F659" s="546">
        <f>'Structure CY'!F119</f>
        <v>0</v>
      </c>
      <c r="G659" s="546" t="str">
        <f>'Structure CY'!G119</f>
        <v>-</v>
      </c>
      <c r="H659" s="523">
        <f>'Structure CY'!H119</f>
        <v>0</v>
      </c>
      <c r="I659" s="179" t="s">
        <v>25</v>
      </c>
      <c r="J659" s="179" t="s">
        <v>60</v>
      </c>
      <c r="K659" s="179">
        <f>'Structure CY'!I119</f>
        <v>0</v>
      </c>
    </row>
    <row r="660" spans="1:11" s="61" customFormat="1" ht="15" customHeight="1" x14ac:dyDescent="0.25">
      <c r="A660" s="179" t="str">
        <f>'Structure CY'!A120</f>
        <v>---</v>
      </c>
      <c r="B660" s="179">
        <f>'Structure CY'!B120</f>
        <v>0</v>
      </c>
      <c r="C660" s="179" t="str">
        <f>'Structure CY'!C120</f>
        <v>---</v>
      </c>
      <c r="D660" s="179" t="str">
        <f>'Structure CY'!D120</f>
        <v>m²</v>
      </c>
      <c r="E660" s="193">
        <f>'Structure CY'!E120</f>
        <v>0</v>
      </c>
      <c r="F660" s="546">
        <f>'Structure CY'!F120</f>
        <v>0</v>
      </c>
      <c r="G660" s="546" t="str">
        <f>'Structure CY'!G120</f>
        <v>-</v>
      </c>
      <c r="H660" s="523">
        <f>'Structure CY'!H120</f>
        <v>0</v>
      </c>
      <c r="I660" s="179" t="s">
        <v>25</v>
      </c>
      <c r="J660" s="179" t="s">
        <v>60</v>
      </c>
      <c r="K660" s="179">
        <f>'Structure CY'!I120</f>
        <v>0</v>
      </c>
    </row>
    <row r="661" spans="1:11" s="61" customFormat="1" ht="15" customHeight="1" x14ac:dyDescent="0.25">
      <c r="A661" s="179" t="str">
        <f>'Structure CY'!A121</f>
        <v>---</v>
      </c>
      <c r="B661" s="179">
        <f>'Structure CY'!B121</f>
        <v>0</v>
      </c>
      <c r="C661" s="179" t="str">
        <f>'Structure CY'!C121</f>
        <v>---</v>
      </c>
      <c r="D661" s="179" t="str">
        <f>'Structure CY'!D121</f>
        <v>m²</v>
      </c>
      <c r="E661" s="193">
        <f>'Structure CY'!E121</f>
        <v>0</v>
      </c>
      <c r="F661" s="546">
        <f>'Structure CY'!F121</f>
        <v>0</v>
      </c>
      <c r="G661" s="546" t="str">
        <f>'Structure CY'!G121</f>
        <v>-</v>
      </c>
      <c r="H661" s="523">
        <f>'Structure CY'!H121</f>
        <v>0</v>
      </c>
      <c r="I661" s="179" t="s">
        <v>25</v>
      </c>
      <c r="J661" s="179" t="s">
        <v>60</v>
      </c>
      <c r="K661" s="179">
        <f>'Structure CY'!I121</f>
        <v>0</v>
      </c>
    </row>
    <row r="662" spans="1:11" s="61" customFormat="1" ht="15" customHeight="1" x14ac:dyDescent="0.25">
      <c r="A662" s="179" t="str">
        <f>'Structure CY'!A122</f>
        <v>---</v>
      </c>
      <c r="B662" s="179">
        <f>'Structure CY'!B122</f>
        <v>0</v>
      </c>
      <c r="C662" s="179" t="str">
        <f>'Structure CY'!C122</f>
        <v>---</v>
      </c>
      <c r="D662" s="179" t="str">
        <f>'Structure CY'!D122</f>
        <v>m²</v>
      </c>
      <c r="E662" s="193">
        <f>'Structure CY'!E122</f>
        <v>0</v>
      </c>
      <c r="F662" s="546">
        <f>'Structure CY'!F122</f>
        <v>0</v>
      </c>
      <c r="G662" s="546" t="str">
        <f>'Structure CY'!G122</f>
        <v>-</v>
      </c>
      <c r="H662" s="523">
        <f>'Structure CY'!H122</f>
        <v>0</v>
      </c>
      <c r="I662" s="179" t="s">
        <v>25</v>
      </c>
      <c r="J662" s="179" t="s">
        <v>60</v>
      </c>
      <c r="K662" s="179">
        <f>'Structure CY'!I122</f>
        <v>0</v>
      </c>
    </row>
    <row r="663" spans="1:11" s="61" customFormat="1" ht="15" customHeight="1" x14ac:dyDescent="0.25">
      <c r="A663" s="179" t="str">
        <f>'Structure CY'!A123</f>
        <v>---</v>
      </c>
      <c r="B663" s="179">
        <f>'Structure CY'!B123</f>
        <v>0</v>
      </c>
      <c r="C663" s="179" t="str">
        <f>'Structure CY'!C123</f>
        <v>---</v>
      </c>
      <c r="D663" s="179" t="str">
        <f>'Structure CY'!D123</f>
        <v>m²</v>
      </c>
      <c r="E663" s="193">
        <f>'Structure CY'!E123</f>
        <v>0</v>
      </c>
      <c r="F663" s="546">
        <f>'Structure CY'!F123</f>
        <v>0</v>
      </c>
      <c r="G663" s="546" t="str">
        <f>'Structure CY'!G123</f>
        <v>-</v>
      </c>
      <c r="H663" s="523">
        <f>'Structure CY'!H123</f>
        <v>0</v>
      </c>
      <c r="I663" s="179" t="s">
        <v>25</v>
      </c>
      <c r="J663" s="179" t="s">
        <v>60</v>
      </c>
      <c r="K663" s="179">
        <f>'Structure CY'!I123</f>
        <v>0</v>
      </c>
    </row>
    <row r="664" spans="1:11" s="61" customFormat="1" ht="15" customHeight="1" x14ac:dyDescent="0.25">
      <c r="A664" s="179" t="str">
        <f>'Structure CY'!A124</f>
        <v>---</v>
      </c>
      <c r="B664" s="179">
        <f>'Structure CY'!B124</f>
        <v>0</v>
      </c>
      <c r="C664" s="179" t="str">
        <f>'Structure CY'!C124</f>
        <v>---</v>
      </c>
      <c r="D664" s="179" t="str">
        <f>'Structure CY'!D124</f>
        <v>m²</v>
      </c>
      <c r="E664" s="193">
        <f>'Structure CY'!E124</f>
        <v>0</v>
      </c>
      <c r="F664" s="546">
        <f>'Structure CY'!F124</f>
        <v>0</v>
      </c>
      <c r="G664" s="546" t="str">
        <f>'Structure CY'!G124</f>
        <v>-</v>
      </c>
      <c r="H664" s="523">
        <f>'Structure CY'!H124</f>
        <v>0</v>
      </c>
      <c r="I664" s="179" t="s">
        <v>25</v>
      </c>
      <c r="J664" s="179" t="s">
        <v>60</v>
      </c>
      <c r="K664" s="179">
        <f>'Structure CY'!I124</f>
        <v>0</v>
      </c>
    </row>
    <row r="665" spans="1:11" s="61" customFormat="1" ht="15" customHeight="1" x14ac:dyDescent="0.25">
      <c r="A665" s="179" t="str">
        <f>'Structure CY'!A125</f>
        <v>---</v>
      </c>
      <c r="B665" s="179">
        <f>'Structure CY'!B125</f>
        <v>0</v>
      </c>
      <c r="C665" s="179" t="str">
        <f>'Structure CY'!C125</f>
        <v>---</v>
      </c>
      <c r="D665" s="179" t="str">
        <f>'Structure CY'!D125</f>
        <v>m²</v>
      </c>
      <c r="E665" s="193">
        <f>'Structure CY'!E125</f>
        <v>0</v>
      </c>
      <c r="F665" s="546">
        <f>'Structure CY'!F125</f>
        <v>0</v>
      </c>
      <c r="G665" s="546" t="str">
        <f>'Structure CY'!G125</f>
        <v>-</v>
      </c>
      <c r="H665" s="523">
        <f>'Structure CY'!H125</f>
        <v>0</v>
      </c>
      <c r="I665" s="179" t="s">
        <v>25</v>
      </c>
      <c r="J665" s="179" t="s">
        <v>60</v>
      </c>
      <c r="K665" s="179">
        <f>'Structure CY'!I125</f>
        <v>0</v>
      </c>
    </row>
    <row r="666" spans="1:11" s="61" customFormat="1" ht="15" customHeight="1" x14ac:dyDescent="0.25">
      <c r="A666" s="179" t="str">
        <f>'Structure CY'!A126</f>
        <v>---</v>
      </c>
      <c r="B666" s="179">
        <f>'Structure CY'!B126</f>
        <v>0</v>
      </c>
      <c r="C666" s="179" t="str">
        <f>'Structure CY'!C126</f>
        <v>---</v>
      </c>
      <c r="D666" s="179" t="str">
        <f>'Structure CY'!D126</f>
        <v>m²</v>
      </c>
      <c r="E666" s="193">
        <f>'Structure CY'!E126</f>
        <v>0</v>
      </c>
      <c r="F666" s="546">
        <f>'Structure CY'!F126</f>
        <v>0</v>
      </c>
      <c r="G666" s="546" t="str">
        <f>'Structure CY'!G126</f>
        <v>-</v>
      </c>
      <c r="H666" s="523">
        <f>'Structure CY'!H126</f>
        <v>0</v>
      </c>
      <c r="I666" s="179" t="s">
        <v>25</v>
      </c>
      <c r="J666" s="179" t="s">
        <v>60</v>
      </c>
      <c r="K666" s="179">
        <f>'Structure CY'!I126</f>
        <v>0</v>
      </c>
    </row>
    <row r="667" spans="1:11" s="61" customFormat="1" ht="15" customHeight="1" x14ac:dyDescent="0.25">
      <c r="A667" s="179" t="str">
        <f>'Structure CY'!A127</f>
        <v>---</v>
      </c>
      <c r="B667" s="179">
        <f>'Structure CY'!B127</f>
        <v>0</v>
      </c>
      <c r="C667" s="179" t="str">
        <f>'Structure CY'!C127</f>
        <v>---</v>
      </c>
      <c r="D667" s="179" t="str">
        <f>'Structure CY'!D127</f>
        <v>m²</v>
      </c>
      <c r="E667" s="193">
        <f>'Structure CY'!E127</f>
        <v>0</v>
      </c>
      <c r="F667" s="546">
        <f>'Structure CY'!F127</f>
        <v>0</v>
      </c>
      <c r="G667" s="546" t="str">
        <f>'Structure CY'!G127</f>
        <v>-</v>
      </c>
      <c r="H667" s="523">
        <f>'Structure CY'!H127</f>
        <v>0</v>
      </c>
      <c r="I667" s="179" t="s">
        <v>25</v>
      </c>
      <c r="J667" s="179" t="s">
        <v>60</v>
      </c>
      <c r="K667" s="179">
        <f>'Structure CY'!I127</f>
        <v>0</v>
      </c>
    </row>
    <row r="668" spans="1:11" s="61" customFormat="1" ht="15" customHeight="1" x14ac:dyDescent="0.25">
      <c r="A668" s="179" t="str">
        <f>'Structure CY'!A128</f>
        <v>---</v>
      </c>
      <c r="B668" s="179">
        <f>'Structure CY'!B128</f>
        <v>0</v>
      </c>
      <c r="C668" s="179" t="str">
        <f>'Structure CY'!C128</f>
        <v>---</v>
      </c>
      <c r="D668" s="179" t="str">
        <f>'Structure CY'!D128</f>
        <v>m²</v>
      </c>
      <c r="E668" s="193">
        <f>'Structure CY'!E128</f>
        <v>0</v>
      </c>
      <c r="F668" s="546">
        <f>'Structure CY'!F128</f>
        <v>0</v>
      </c>
      <c r="G668" s="546" t="str">
        <f>'Structure CY'!G128</f>
        <v>-</v>
      </c>
      <c r="H668" s="523">
        <f>'Structure CY'!H128</f>
        <v>0</v>
      </c>
      <c r="I668" s="179" t="s">
        <v>25</v>
      </c>
      <c r="J668" s="179" t="s">
        <v>60</v>
      </c>
      <c r="K668" s="179">
        <f>'Structure CY'!I128</f>
        <v>0</v>
      </c>
    </row>
    <row r="669" spans="1:11" s="61" customFormat="1" ht="15" customHeight="1" x14ac:dyDescent="0.25">
      <c r="A669" s="179" t="str">
        <f>'Structure CY'!A129</f>
        <v>---</v>
      </c>
      <c r="B669" s="179">
        <f>'Structure CY'!B129</f>
        <v>0</v>
      </c>
      <c r="C669" s="179" t="str">
        <f>'Structure CY'!C129</f>
        <v>---</v>
      </c>
      <c r="D669" s="179" t="str">
        <f>'Structure CY'!D129</f>
        <v>m²</v>
      </c>
      <c r="E669" s="193">
        <f>'Structure CY'!E129</f>
        <v>0</v>
      </c>
      <c r="F669" s="546">
        <f>'Structure CY'!F129</f>
        <v>0</v>
      </c>
      <c r="G669" s="546" t="str">
        <f>'Structure CY'!G129</f>
        <v>-</v>
      </c>
      <c r="H669" s="523">
        <f>'Structure CY'!H129</f>
        <v>0</v>
      </c>
      <c r="I669" s="179" t="s">
        <v>25</v>
      </c>
      <c r="J669" s="179" t="s">
        <v>60</v>
      </c>
      <c r="K669" s="179">
        <f>'Structure CY'!I129</f>
        <v>0</v>
      </c>
    </row>
    <row r="670" spans="1:11" s="61" customFormat="1" ht="15" customHeight="1" x14ac:dyDescent="0.25">
      <c r="A670" s="179" t="str">
        <f>'Structure CY'!A130</f>
        <v>---</v>
      </c>
      <c r="B670" s="179">
        <f>'Structure CY'!B130</f>
        <v>0</v>
      </c>
      <c r="C670" s="179" t="str">
        <f>'Structure CY'!C130</f>
        <v>---</v>
      </c>
      <c r="D670" s="179" t="str">
        <f>'Structure CY'!D130</f>
        <v>m²</v>
      </c>
      <c r="E670" s="193">
        <f>'Structure CY'!E130</f>
        <v>0</v>
      </c>
      <c r="F670" s="546">
        <f>'Structure CY'!F130</f>
        <v>0</v>
      </c>
      <c r="G670" s="546" t="str">
        <f>'Structure CY'!G130</f>
        <v>-</v>
      </c>
      <c r="H670" s="523">
        <f>'Structure CY'!H130</f>
        <v>0</v>
      </c>
      <c r="I670" s="179" t="s">
        <v>25</v>
      </c>
      <c r="J670" s="179" t="s">
        <v>60</v>
      </c>
      <c r="K670" s="179">
        <f>'Structure CY'!I130</f>
        <v>0</v>
      </c>
    </row>
    <row r="671" spans="1:11" s="61" customFormat="1" ht="15" customHeight="1" x14ac:dyDescent="0.25">
      <c r="A671" s="179" t="str">
        <f>'Structure CY'!A131</f>
        <v>---</v>
      </c>
      <c r="B671" s="179">
        <f>'Structure CY'!B131</f>
        <v>0</v>
      </c>
      <c r="C671" s="179" t="str">
        <f>'Structure CY'!C131</f>
        <v>---</v>
      </c>
      <c r="D671" s="179" t="str">
        <f>'Structure CY'!D131</f>
        <v>m²</v>
      </c>
      <c r="E671" s="193">
        <f>'Structure CY'!E131</f>
        <v>0</v>
      </c>
      <c r="F671" s="546">
        <f>'Structure CY'!F131</f>
        <v>0</v>
      </c>
      <c r="G671" s="546" t="str">
        <f>'Structure CY'!G131</f>
        <v>-</v>
      </c>
      <c r="H671" s="523">
        <f>'Structure CY'!H131</f>
        <v>0</v>
      </c>
      <c r="I671" s="179" t="s">
        <v>25</v>
      </c>
      <c r="J671" s="179" t="s">
        <v>60</v>
      </c>
      <c r="K671" s="179">
        <f>'Structure CY'!I131</f>
        <v>0</v>
      </c>
    </row>
    <row r="672" spans="1:11" s="61" customFormat="1" ht="15" customHeight="1" x14ac:dyDescent="0.25">
      <c r="A672" s="179" t="str">
        <f>'Structure CY'!A132</f>
        <v>---</v>
      </c>
      <c r="B672" s="179">
        <f>'Structure CY'!B132</f>
        <v>0</v>
      </c>
      <c r="C672" s="179" t="str">
        <f>'Structure CY'!C132</f>
        <v>---</v>
      </c>
      <c r="D672" s="179" t="str">
        <f>'Structure CY'!D132</f>
        <v>m²</v>
      </c>
      <c r="E672" s="193">
        <f>'Structure CY'!E132</f>
        <v>0</v>
      </c>
      <c r="F672" s="546">
        <f>'Structure CY'!F132</f>
        <v>0</v>
      </c>
      <c r="G672" s="546" t="str">
        <f>'Structure CY'!G132</f>
        <v>-</v>
      </c>
      <c r="H672" s="523">
        <f>'Structure CY'!H132</f>
        <v>0</v>
      </c>
      <c r="I672" s="179" t="s">
        <v>25</v>
      </c>
      <c r="J672" s="179" t="s">
        <v>60</v>
      </c>
      <c r="K672" s="179">
        <f>'Structure CY'!I132</f>
        <v>0</v>
      </c>
    </row>
    <row r="673" spans="1:259" s="61" customFormat="1" ht="15" customHeight="1" x14ac:dyDescent="0.25">
      <c r="A673" s="179" t="str">
        <f>'Structure CY'!A133</f>
        <v>---</v>
      </c>
      <c r="B673" s="179">
        <f>'Structure CY'!B133</f>
        <v>0</v>
      </c>
      <c r="C673" s="179" t="str">
        <f>'Structure CY'!C133</f>
        <v>---</v>
      </c>
      <c r="D673" s="179" t="str">
        <f>'Structure CY'!D133</f>
        <v>m²</v>
      </c>
      <c r="E673" s="193">
        <f>'Structure CY'!E133</f>
        <v>0</v>
      </c>
      <c r="F673" s="546">
        <f>'Structure CY'!F133</f>
        <v>0</v>
      </c>
      <c r="G673" s="546" t="str">
        <f>'Structure CY'!G133</f>
        <v>-</v>
      </c>
      <c r="H673" s="523">
        <f>'Structure CY'!H133</f>
        <v>0</v>
      </c>
      <c r="I673" s="179" t="s">
        <v>25</v>
      </c>
      <c r="J673" s="179" t="s">
        <v>60</v>
      </c>
      <c r="K673" s="179">
        <f>'Structure CY'!I133</f>
        <v>0</v>
      </c>
    </row>
    <row r="674" spans="1:259" s="61" customFormat="1" ht="15" customHeight="1" x14ac:dyDescent="0.25">
      <c r="A674" s="179" t="str">
        <f>'Structure CY'!A134</f>
        <v>---</v>
      </c>
      <c r="B674" s="179">
        <f>'Structure CY'!B134</f>
        <v>0</v>
      </c>
      <c r="C674" s="179" t="str">
        <f>'Structure CY'!C134</f>
        <v>---</v>
      </c>
      <c r="D674" s="179" t="str">
        <f>'Structure CY'!D134</f>
        <v>m²</v>
      </c>
      <c r="E674" s="193">
        <f>'Structure CY'!E134</f>
        <v>0</v>
      </c>
      <c r="F674" s="546">
        <f>'Structure CY'!F134</f>
        <v>0</v>
      </c>
      <c r="G674" s="546" t="str">
        <f>'Structure CY'!G134</f>
        <v>-</v>
      </c>
      <c r="H674" s="523">
        <f>'Structure CY'!H134</f>
        <v>0</v>
      </c>
      <c r="I674" s="179" t="s">
        <v>25</v>
      </c>
      <c r="J674" s="179" t="s">
        <v>60</v>
      </c>
      <c r="K674" s="179">
        <f>'Structure CY'!I134</f>
        <v>0</v>
      </c>
    </row>
    <row r="675" spans="1:259" s="61" customFormat="1" ht="15" customHeight="1" x14ac:dyDescent="0.25">
      <c r="A675" s="179" t="str">
        <f>'Structure CY'!A135</f>
        <v>---</v>
      </c>
      <c r="B675" s="179">
        <f>'Structure CY'!B135</f>
        <v>0</v>
      </c>
      <c r="C675" s="179" t="str">
        <f>'Structure CY'!C135</f>
        <v>---</v>
      </c>
      <c r="D675" s="179" t="str">
        <f>'Structure CY'!D135</f>
        <v>m²</v>
      </c>
      <c r="E675" s="193">
        <f>'Structure CY'!E135</f>
        <v>0</v>
      </c>
      <c r="F675" s="546">
        <f>'Structure CY'!F135</f>
        <v>0</v>
      </c>
      <c r="G675" s="546" t="str">
        <f>'Structure CY'!G135</f>
        <v>-</v>
      </c>
      <c r="H675" s="523">
        <f>'Structure CY'!H135</f>
        <v>0</v>
      </c>
      <c r="I675" s="179" t="s">
        <v>25</v>
      </c>
      <c r="J675" s="179" t="s">
        <v>60</v>
      </c>
      <c r="K675" s="179">
        <f>'Structure CY'!I135</f>
        <v>0</v>
      </c>
    </row>
    <row r="676" spans="1:259" s="178" customFormat="1" ht="15" customHeight="1" x14ac:dyDescent="0.25">
      <c r="A676" s="222"/>
      <c r="B676" s="222"/>
      <c r="C676" s="222"/>
      <c r="D676" s="222"/>
      <c r="E676" s="222"/>
      <c r="F676" s="222"/>
      <c r="G676" s="222"/>
      <c r="H676" s="223"/>
      <c r="I676" s="222"/>
      <c r="J676" s="224"/>
      <c r="K676" s="222"/>
      <c r="L676" s="61"/>
      <c r="M676" s="61"/>
      <c r="N676" s="61"/>
      <c r="O676" s="61"/>
      <c r="P676" s="61"/>
      <c r="Q676" s="61"/>
      <c r="R676" s="61"/>
      <c r="S676" s="61"/>
      <c r="T676" s="61"/>
      <c r="U676" s="61"/>
      <c r="V676" s="61"/>
      <c r="W676" s="61"/>
      <c r="X676" s="61"/>
      <c r="Y676" s="61"/>
      <c r="Z676" s="61"/>
      <c r="AA676" s="61"/>
      <c r="AB676" s="61"/>
      <c r="AC676" s="61"/>
      <c r="AD676" s="61"/>
      <c r="AE676" s="61"/>
      <c r="AF676" s="61"/>
      <c r="AG676" s="61"/>
      <c r="AH676" s="61"/>
      <c r="AI676" s="61"/>
      <c r="AJ676" s="61"/>
      <c r="AK676" s="61"/>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c r="CT676" s="61"/>
      <c r="CU676" s="61"/>
      <c r="CV676" s="61"/>
      <c r="CW676" s="61"/>
      <c r="CX676" s="61"/>
      <c r="CY676" s="61"/>
      <c r="CZ676" s="61"/>
      <c r="DA676" s="61"/>
      <c r="DB676" s="61"/>
      <c r="DC676" s="61"/>
      <c r="DD676" s="61"/>
      <c r="DE676" s="61"/>
      <c r="DF676" s="61"/>
      <c r="DG676" s="61"/>
      <c r="DH676" s="61"/>
      <c r="DI676" s="61"/>
      <c r="DJ676" s="61"/>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61"/>
      <c r="EX676" s="61"/>
      <c r="EY676" s="61"/>
      <c r="EZ676" s="61"/>
      <c r="FA676" s="61"/>
      <c r="FB676" s="61"/>
      <c r="FC676" s="61"/>
      <c r="FD676" s="61"/>
      <c r="FE676" s="61"/>
      <c r="FF676" s="61"/>
      <c r="FG676" s="61"/>
      <c r="FH676" s="61"/>
      <c r="FI676" s="61"/>
      <c r="FJ676" s="61"/>
      <c r="FK676" s="61"/>
      <c r="FL676" s="61"/>
      <c r="FM676" s="61"/>
      <c r="FN676" s="61"/>
      <c r="FO676" s="61"/>
      <c r="FP676" s="61"/>
      <c r="FQ676" s="61"/>
      <c r="FR676" s="61"/>
      <c r="FS676" s="61"/>
      <c r="FT676" s="61"/>
      <c r="FU676" s="61"/>
      <c r="FV676" s="61"/>
      <c r="FW676" s="61"/>
      <c r="FX676" s="61"/>
      <c r="FY676" s="61"/>
      <c r="FZ676" s="61"/>
      <c r="GA676" s="61"/>
      <c r="GB676" s="61"/>
      <c r="GC676" s="61"/>
      <c r="GD676" s="61"/>
      <c r="GE676" s="61"/>
      <c r="GF676" s="61"/>
      <c r="GG676" s="61"/>
      <c r="GH676" s="61"/>
      <c r="GI676" s="61"/>
      <c r="GJ676" s="61"/>
      <c r="GK676" s="61"/>
      <c r="GL676" s="61"/>
      <c r="GM676" s="61"/>
      <c r="GN676" s="61"/>
      <c r="GO676" s="61"/>
      <c r="GP676" s="61"/>
      <c r="GQ676" s="61"/>
      <c r="GR676" s="61"/>
      <c r="GS676" s="61"/>
      <c r="GT676" s="61"/>
      <c r="GU676" s="61"/>
      <c r="GV676" s="61"/>
      <c r="GW676" s="61"/>
      <c r="GX676" s="61"/>
      <c r="GY676" s="61"/>
      <c r="GZ676" s="61"/>
      <c r="HA676" s="61"/>
      <c r="HB676" s="61"/>
      <c r="HC676" s="61"/>
      <c r="HD676" s="61"/>
      <c r="HE676" s="61"/>
      <c r="HF676" s="61"/>
      <c r="HG676" s="61"/>
      <c r="HH676" s="61"/>
      <c r="HI676" s="61"/>
      <c r="HJ676" s="61"/>
      <c r="HK676" s="61"/>
      <c r="HL676" s="61"/>
      <c r="HM676" s="61"/>
      <c r="HN676" s="61"/>
      <c r="HO676" s="61"/>
      <c r="HP676" s="61"/>
      <c r="HQ676" s="61"/>
      <c r="HR676" s="61"/>
      <c r="HS676" s="61"/>
      <c r="HT676" s="61"/>
      <c r="HU676" s="61"/>
      <c r="HV676" s="61"/>
      <c r="HW676" s="61"/>
      <c r="HX676" s="61"/>
      <c r="HY676" s="61"/>
      <c r="HZ676" s="61"/>
      <c r="IA676" s="61"/>
      <c r="IB676" s="61"/>
      <c r="IC676" s="61"/>
      <c r="ID676" s="61"/>
      <c r="IE676" s="61"/>
      <c r="IF676" s="61"/>
      <c r="IG676" s="61"/>
      <c r="IH676" s="61"/>
      <c r="II676" s="61"/>
      <c r="IJ676" s="61"/>
      <c r="IK676" s="61"/>
      <c r="IL676" s="61"/>
      <c r="IM676" s="61"/>
      <c r="IN676" s="61"/>
      <c r="IO676" s="61"/>
      <c r="IP676" s="61"/>
      <c r="IQ676" s="61"/>
      <c r="IR676" s="61"/>
      <c r="IS676" s="61"/>
      <c r="IT676" s="61"/>
      <c r="IU676" s="61"/>
      <c r="IV676" s="61"/>
      <c r="IW676" s="61"/>
      <c r="IX676" s="61"/>
      <c r="IY676" s="61"/>
    </row>
    <row r="677" spans="1:259" s="33" customFormat="1" ht="15" customHeight="1" x14ac:dyDescent="0.25">
      <c r="A677" s="380" t="s">
        <v>61</v>
      </c>
      <c r="B677" s="225" t="s">
        <v>62</v>
      </c>
      <c r="C677" s="225"/>
      <c r="D677" s="225"/>
      <c r="E677" s="225"/>
      <c r="F677" s="225"/>
      <c r="G677" s="226"/>
      <c r="H677" s="227">
        <f>H696</f>
        <v>0</v>
      </c>
      <c r="I677" s="388" t="s">
        <v>63</v>
      </c>
      <c r="J677" s="227"/>
      <c r="K677" s="388"/>
      <c r="L677" s="6"/>
      <c r="M677" s="31"/>
      <c r="N677" s="31"/>
      <c r="O677" s="31"/>
      <c r="P677" s="31"/>
      <c r="Q677" s="31"/>
      <c r="R677" s="31"/>
      <c r="S677" s="31"/>
      <c r="T677" s="31"/>
      <c r="U677" s="31"/>
      <c r="V677" s="31"/>
      <c r="W677" s="31"/>
      <c r="X677" s="31"/>
      <c r="Y677" s="31"/>
      <c r="Z677" s="31"/>
      <c r="AA677" s="31"/>
      <c r="AB677" s="31"/>
      <c r="AC677" s="31"/>
      <c r="AD677" s="31"/>
      <c r="AE677" s="31"/>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row>
    <row r="678" spans="1:259" s="33" customFormat="1" ht="15" customHeight="1" x14ac:dyDescent="0.25">
      <c r="A678" s="379"/>
      <c r="B678" s="379"/>
      <c r="C678" s="379"/>
      <c r="D678" s="379"/>
      <c r="E678" s="379"/>
      <c r="F678" s="379"/>
      <c r="G678" s="379"/>
      <c r="H678" s="183"/>
      <c r="I678" s="228"/>
      <c r="J678" s="183"/>
      <c r="K678" s="228"/>
      <c r="L678" s="6"/>
      <c r="M678" s="6"/>
      <c r="N678" s="6"/>
      <c r="O678" s="31"/>
      <c r="P678" s="31"/>
      <c r="Q678" s="31"/>
      <c r="R678" s="31"/>
      <c r="S678" s="31"/>
      <c r="T678" s="31"/>
      <c r="U678" s="31"/>
      <c r="V678" s="31"/>
      <c r="W678" s="31"/>
      <c r="X678" s="31"/>
      <c r="Y678" s="31"/>
      <c r="Z678" s="31"/>
      <c r="AA678" s="31"/>
      <c r="AB678" s="31"/>
      <c r="AC678" s="31"/>
      <c r="AD678" s="31"/>
      <c r="AE678" s="31"/>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row>
    <row r="679" spans="1:259" s="33" customFormat="1" ht="15" customHeight="1" x14ac:dyDescent="0.25">
      <c r="A679" s="380" t="s">
        <v>64</v>
      </c>
      <c r="B679" s="225" t="s">
        <v>65</v>
      </c>
      <c r="C679" s="225"/>
      <c r="D679" s="225"/>
      <c r="E679" s="225"/>
      <c r="F679" s="225"/>
      <c r="G679" s="225"/>
      <c r="H679" s="227">
        <f>SUMIF($C$14:$C$675,"SUS 7",$H$14:$H$675)</f>
        <v>0</v>
      </c>
      <c r="I679" s="388" t="s">
        <v>63</v>
      </c>
      <c r="J679" s="227"/>
      <c r="K679" s="388"/>
      <c r="L679" s="6"/>
      <c r="M679" s="6"/>
      <c r="N679" s="6"/>
      <c r="O679" s="31"/>
      <c r="P679" s="31"/>
      <c r="Q679" s="31"/>
      <c r="R679" s="31"/>
      <c r="S679" s="31"/>
      <c r="T679" s="31"/>
      <c r="U679" s="31"/>
      <c r="V679" s="31"/>
      <c r="W679" s="31"/>
      <c r="X679" s="31"/>
      <c r="Y679" s="31"/>
      <c r="Z679" s="31"/>
      <c r="AA679" s="31"/>
      <c r="AB679" s="31"/>
      <c r="AC679" s="31"/>
      <c r="AD679" s="31"/>
      <c r="AE679" s="31"/>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row>
    <row r="680" spans="1:259" s="33" customFormat="1" ht="15" customHeight="1" x14ac:dyDescent="0.25">
      <c r="A680" s="379"/>
      <c r="B680" s="379"/>
      <c r="C680" s="379"/>
      <c r="D680" s="379"/>
      <c r="E680" s="379"/>
      <c r="F680" s="379"/>
      <c r="G680" s="379"/>
      <c r="H680" s="183"/>
      <c r="I680" s="228"/>
      <c r="J680" s="183"/>
      <c r="K680" s="228"/>
      <c r="L680" s="6"/>
      <c r="M680" s="6"/>
      <c r="N680" s="6"/>
      <c r="O680" s="31"/>
      <c r="P680" s="31"/>
      <c r="Q680" s="31"/>
      <c r="R680" s="31"/>
      <c r="S680" s="31"/>
      <c r="T680" s="31"/>
      <c r="U680" s="31"/>
      <c r="V680" s="31"/>
      <c r="W680" s="31"/>
      <c r="X680" s="31"/>
      <c r="Y680" s="31"/>
      <c r="Z680" s="31"/>
      <c r="AA680" s="31"/>
      <c r="AB680" s="31"/>
      <c r="AC680" s="31"/>
      <c r="AD680" s="31"/>
      <c r="AE680" s="31"/>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row>
    <row r="681" spans="1:259" s="33" customFormat="1" ht="15" customHeight="1" x14ac:dyDescent="0.25">
      <c r="A681" s="380" t="s">
        <v>66</v>
      </c>
      <c r="B681" s="225" t="s">
        <v>67</v>
      </c>
      <c r="C681" s="225"/>
      <c r="D681" s="225"/>
      <c r="E681" s="225"/>
      <c r="F681" s="225"/>
      <c r="G681" s="225"/>
      <c r="H681" s="227">
        <f>SUMIF($C$14:$C$675,"SI 8",$H$14:$H$675)</f>
        <v>0</v>
      </c>
      <c r="I681" s="388" t="s">
        <v>63</v>
      </c>
      <c r="J681" s="227"/>
      <c r="K681" s="388"/>
      <c r="L681" s="6"/>
      <c r="M681" s="6"/>
      <c r="N681" s="6"/>
      <c r="O681" s="31"/>
      <c r="P681" s="31"/>
      <c r="Q681" s="31"/>
      <c r="R681" s="31"/>
      <c r="S681" s="31"/>
      <c r="T681" s="31"/>
      <c r="U681" s="31"/>
      <c r="V681" s="31"/>
      <c r="W681" s="31"/>
      <c r="X681" s="31"/>
      <c r="Y681" s="31"/>
      <c r="Z681" s="31"/>
      <c r="AA681" s="31"/>
      <c r="AB681" s="31"/>
      <c r="AC681" s="31"/>
      <c r="AD681" s="31"/>
      <c r="AE681" s="31"/>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row>
    <row r="682" spans="1:259" s="33" customFormat="1" ht="15" customHeight="1" x14ac:dyDescent="0.25">
      <c r="A682" s="379"/>
      <c r="B682" s="379"/>
      <c r="C682" s="379"/>
      <c r="D682" s="379"/>
      <c r="E682" s="379"/>
      <c r="F682" s="379"/>
      <c r="G682" s="379"/>
      <c r="H682" s="183"/>
      <c r="I682" s="228"/>
      <c r="J682" s="183"/>
      <c r="K682" s="228"/>
      <c r="L682" s="6"/>
      <c r="M682" s="6"/>
      <c r="N682" s="6"/>
      <c r="O682" s="31"/>
      <c r="P682" s="31"/>
      <c r="Q682" s="31"/>
      <c r="R682" s="31"/>
      <c r="S682" s="31"/>
      <c r="T682" s="31"/>
      <c r="U682" s="31"/>
      <c r="V682" s="31"/>
      <c r="W682" s="31"/>
      <c r="X682" s="31"/>
      <c r="Y682" s="31"/>
      <c r="Z682" s="31"/>
      <c r="AA682" s="31"/>
      <c r="AB682" s="31"/>
      <c r="AC682" s="31"/>
      <c r="AD682" s="31"/>
      <c r="AE682" s="31"/>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row>
    <row r="683" spans="1:259" s="33" customFormat="1" ht="15" customHeight="1" x14ac:dyDescent="0.25">
      <c r="A683" s="380" t="s">
        <v>68</v>
      </c>
      <c r="B683" s="225" t="s">
        <v>69</v>
      </c>
      <c r="C683" s="225"/>
      <c r="D683" s="225"/>
      <c r="E683" s="225"/>
      <c r="F683" s="225"/>
      <c r="G683" s="225"/>
      <c r="H683" s="227">
        <f>SUMIF($C$14:$C$675,"SD 9",$H$14:$H$675)</f>
        <v>0</v>
      </c>
      <c r="I683" s="388" t="s">
        <v>63</v>
      </c>
      <c r="J683" s="227"/>
      <c r="K683" s="388"/>
      <c r="L683" s="6"/>
      <c r="M683" s="6"/>
      <c r="N683" s="6"/>
      <c r="O683" s="31"/>
      <c r="P683" s="31"/>
      <c r="Q683" s="31"/>
      <c r="R683" s="31"/>
      <c r="S683" s="31"/>
      <c r="T683" s="31"/>
      <c r="U683" s="31"/>
      <c r="V683" s="31"/>
      <c r="W683" s="31"/>
      <c r="X683" s="31"/>
      <c r="Y683" s="31"/>
      <c r="Z683" s="31"/>
      <c r="AA683" s="31"/>
      <c r="AB683" s="31"/>
      <c r="AC683" s="31"/>
      <c r="AD683" s="31"/>
      <c r="AE683" s="31"/>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row>
    <row r="684" spans="1:259" ht="15" customHeight="1" x14ac:dyDescent="0.25">
      <c r="A684" s="379"/>
      <c r="B684" s="379"/>
      <c r="C684" s="379"/>
      <c r="D684" s="379"/>
      <c r="E684" s="379"/>
      <c r="F684" s="379"/>
      <c r="G684" s="379"/>
      <c r="H684" s="183"/>
      <c r="I684" s="228"/>
      <c r="J684" s="183"/>
      <c r="K684" s="228"/>
    </row>
    <row r="685" spans="1:259" ht="15" customHeight="1" x14ac:dyDescent="0.25">
      <c r="A685" s="380" t="s">
        <v>70</v>
      </c>
      <c r="B685" s="225" t="s">
        <v>71</v>
      </c>
      <c r="C685" s="225"/>
      <c r="D685" s="225"/>
      <c r="E685" s="225"/>
      <c r="F685" s="225"/>
      <c r="G685" s="385"/>
      <c r="H685" s="227">
        <f>SUMIF($C$14:$C$675,"SAA 10",$H$14:$H$675)</f>
        <v>0</v>
      </c>
      <c r="I685" s="388" t="s">
        <v>63</v>
      </c>
      <c r="J685" s="227"/>
      <c r="K685" s="388"/>
    </row>
    <row r="686" spans="1:259" ht="15" customHeight="1" x14ac:dyDescent="0.25">
      <c r="A686" s="379"/>
      <c r="B686" s="379"/>
      <c r="C686" s="379"/>
      <c r="D686" s="379"/>
      <c r="E686" s="379"/>
      <c r="F686" s="379"/>
      <c r="G686" s="379"/>
      <c r="H686" s="133"/>
      <c r="I686" s="379"/>
      <c r="J686" s="229"/>
      <c r="K686" s="379"/>
    </row>
    <row r="687" spans="1:259" ht="15" customHeight="1" x14ac:dyDescent="0.25">
      <c r="A687" s="230"/>
      <c r="B687" s="114"/>
      <c r="C687" s="114"/>
      <c r="D687" s="114"/>
      <c r="E687" s="114"/>
      <c r="F687" s="114"/>
      <c r="G687" s="114"/>
      <c r="H687" s="530"/>
      <c r="I687" s="114"/>
      <c r="J687" s="231"/>
      <c r="K687" s="232"/>
    </row>
    <row r="688" spans="1:259" s="4" customFormat="1" ht="15" customHeight="1" x14ac:dyDescent="0.25">
      <c r="A688" s="624" t="s">
        <v>72</v>
      </c>
      <c r="B688" s="625"/>
      <c r="C688" s="379"/>
      <c r="D688" s="233"/>
      <c r="E688" s="379"/>
      <c r="F688" s="379"/>
      <c r="G688" s="379"/>
      <c r="H688" s="133"/>
      <c r="I688" s="379"/>
      <c r="J688" s="229"/>
      <c r="K688" s="234"/>
      <c r="L688" s="6"/>
      <c r="M688" s="6"/>
      <c r="N688" s="6"/>
      <c r="O688" s="6"/>
      <c r="P688" s="6"/>
      <c r="Q688" s="6"/>
      <c r="R688" s="6"/>
      <c r="S688" s="6"/>
      <c r="T688" s="6"/>
      <c r="U688" s="6"/>
      <c r="V688" s="6"/>
      <c r="W688" s="6"/>
      <c r="X688" s="6"/>
      <c r="Y688" s="6"/>
      <c r="Z688" s="6"/>
      <c r="AA688" s="6"/>
      <c r="AB688" s="6"/>
      <c r="AC688" s="6"/>
      <c r="AD688" s="6"/>
      <c r="AE688" s="6"/>
    </row>
    <row r="689" spans="1:31" s="4" customFormat="1" ht="15" customHeight="1" x14ac:dyDescent="0.25">
      <c r="A689" s="235" t="s">
        <v>61</v>
      </c>
      <c r="B689" s="96" t="s">
        <v>73</v>
      </c>
      <c r="C689" s="379"/>
      <c r="D689" s="379"/>
      <c r="E689" s="236" t="s">
        <v>74</v>
      </c>
      <c r="F689" s="237" t="s">
        <v>75</v>
      </c>
      <c r="G689" s="238"/>
      <c r="H689" s="239" t="s">
        <v>76</v>
      </c>
      <c r="I689" s="236" t="s">
        <v>77</v>
      </c>
      <c r="J689" s="379"/>
      <c r="K689" s="234"/>
      <c r="L689" s="6"/>
      <c r="M689" s="6"/>
      <c r="N689" s="6"/>
      <c r="O689" s="6"/>
      <c r="P689" s="6"/>
      <c r="Q689" s="6"/>
      <c r="R689" s="6"/>
      <c r="S689" s="6"/>
      <c r="T689" s="6"/>
      <c r="U689" s="6"/>
      <c r="V689" s="6"/>
      <c r="W689" s="6"/>
      <c r="X689" s="6"/>
      <c r="Y689" s="6"/>
      <c r="Z689" s="6"/>
      <c r="AA689" s="6"/>
      <c r="AB689" s="6"/>
      <c r="AC689" s="6"/>
      <c r="AD689" s="6"/>
      <c r="AE689" s="6"/>
    </row>
    <row r="690" spans="1:31" s="4" customFormat="1" ht="15" customHeight="1" x14ac:dyDescent="0.25">
      <c r="A690" s="43" t="s">
        <v>78</v>
      </c>
      <c r="B690" s="240" t="s">
        <v>79</v>
      </c>
      <c r="C690" s="379"/>
      <c r="D690" s="379"/>
      <c r="E690" s="398">
        <v>6100</v>
      </c>
      <c r="F690" s="241">
        <f t="shared" ref="F690:F695" si="0">E690*H690</f>
        <v>0</v>
      </c>
      <c r="G690" s="238" t="s">
        <v>78</v>
      </c>
      <c r="H690" s="199">
        <f>SUMIF($C$14:$C$675,"SUP 1",$H$14:$H$675)</f>
        <v>0</v>
      </c>
      <c r="I690" s="242">
        <v>1.4</v>
      </c>
      <c r="J690" s="379"/>
      <c r="K690" s="234"/>
      <c r="L690" s="6"/>
      <c r="M690" s="6"/>
      <c r="N690" s="6"/>
      <c r="O690" s="6"/>
      <c r="P690" s="6"/>
      <c r="Q690" s="6"/>
      <c r="R690" s="6"/>
      <c r="S690" s="6"/>
      <c r="T690" s="6"/>
      <c r="U690" s="6"/>
      <c r="V690" s="6"/>
      <c r="W690" s="6"/>
      <c r="X690" s="6"/>
      <c r="Y690" s="6"/>
      <c r="Z690" s="6"/>
      <c r="AA690" s="6"/>
      <c r="AB690" s="6"/>
      <c r="AC690" s="6"/>
      <c r="AD690" s="6"/>
      <c r="AE690" s="6"/>
    </row>
    <row r="691" spans="1:31" s="4" customFormat="1" ht="15" customHeight="1" x14ac:dyDescent="0.25">
      <c r="A691" s="43" t="s">
        <v>80</v>
      </c>
      <c r="B691" s="43" t="s">
        <v>81</v>
      </c>
      <c r="C691" s="379"/>
      <c r="D691" s="379"/>
      <c r="E691" s="398">
        <v>9000</v>
      </c>
      <c r="F691" s="241">
        <f t="shared" si="0"/>
        <v>0</v>
      </c>
      <c r="G691" s="238" t="s">
        <v>80</v>
      </c>
      <c r="H691" s="199">
        <f>SUMIF($C$14:$C$675,"SUP 2",$H$14:$H$675)</f>
        <v>0</v>
      </c>
      <c r="I691" s="243">
        <v>1.45</v>
      </c>
      <c r="J691" s="379"/>
      <c r="K691" s="234"/>
      <c r="L691" s="6"/>
      <c r="M691" s="6"/>
      <c r="N691" s="6"/>
      <c r="O691" s="6"/>
      <c r="P691" s="6"/>
      <c r="Q691" s="6"/>
      <c r="R691" s="6"/>
      <c r="S691" s="6"/>
      <c r="T691" s="6"/>
      <c r="U691" s="6"/>
      <c r="V691" s="6"/>
      <c r="W691" s="6"/>
      <c r="X691" s="6"/>
      <c r="Y691" s="6"/>
      <c r="Z691" s="6"/>
      <c r="AA691" s="6"/>
      <c r="AB691" s="6"/>
      <c r="AC691" s="6"/>
      <c r="AD691" s="6"/>
      <c r="AE691" s="6"/>
    </row>
    <row r="692" spans="1:31" s="4" customFormat="1" ht="15" customHeight="1" x14ac:dyDescent="0.25">
      <c r="A692" s="43" t="s">
        <v>82</v>
      </c>
      <c r="B692" s="43" t="s">
        <v>83</v>
      </c>
      <c r="C692" s="379"/>
      <c r="D692" s="379"/>
      <c r="E692" s="398">
        <v>7200</v>
      </c>
      <c r="F692" s="241">
        <f t="shared" si="0"/>
        <v>0</v>
      </c>
      <c r="G692" s="238" t="s">
        <v>82</v>
      </c>
      <c r="H692" s="199">
        <f>SUMIF($C$14:$C$675,"SUP 3",$H$14:$H$675)</f>
        <v>0</v>
      </c>
      <c r="I692" s="243">
        <v>1.24</v>
      </c>
      <c r="J692" s="379"/>
      <c r="K692" s="234"/>
      <c r="L692" s="6"/>
      <c r="M692" s="6"/>
      <c r="N692" s="6"/>
      <c r="O692" s="6"/>
      <c r="P692" s="6"/>
      <c r="Q692" s="6"/>
      <c r="R692" s="6"/>
      <c r="S692" s="6"/>
      <c r="T692" s="6"/>
      <c r="U692" s="6"/>
      <c r="V692" s="6"/>
      <c r="W692" s="6"/>
      <c r="X692" s="6"/>
      <c r="Y692" s="6"/>
      <c r="Z692" s="6"/>
      <c r="AA692" s="6"/>
      <c r="AB692" s="6"/>
      <c r="AC692" s="6"/>
      <c r="AD692" s="6"/>
      <c r="AE692" s="6"/>
    </row>
    <row r="693" spans="1:31" s="4" customFormat="1" ht="15" customHeight="1" x14ac:dyDescent="0.25">
      <c r="A693" s="43" t="s">
        <v>84</v>
      </c>
      <c r="B693" s="43" t="s">
        <v>85</v>
      </c>
      <c r="C693" s="379"/>
      <c r="D693" s="379"/>
      <c r="E693" s="398">
        <v>3600</v>
      </c>
      <c r="F693" s="241">
        <f t="shared" si="0"/>
        <v>0</v>
      </c>
      <c r="G693" s="238" t="s">
        <v>84</v>
      </c>
      <c r="H693" s="199">
        <f>SUMIF($C$14:$C$675,"SUP 4",$H$14:$H$675)</f>
        <v>0</v>
      </c>
      <c r="I693" s="243">
        <v>1.19</v>
      </c>
      <c r="J693" s="379"/>
      <c r="K693" s="234"/>
      <c r="L693" s="6"/>
      <c r="M693" s="6"/>
      <c r="N693" s="6"/>
      <c r="O693" s="6"/>
      <c r="P693" s="6"/>
      <c r="Q693" s="6"/>
      <c r="R693" s="6"/>
      <c r="S693" s="6"/>
      <c r="T693" s="6"/>
      <c r="U693" s="6"/>
      <c r="V693" s="6"/>
      <c r="W693" s="6"/>
      <c r="X693" s="6"/>
      <c r="Y693" s="6"/>
      <c r="Z693" s="6"/>
      <c r="AA693" s="6"/>
      <c r="AB693" s="6"/>
      <c r="AC693" s="6"/>
      <c r="AD693" s="6"/>
      <c r="AE693" s="6"/>
    </row>
    <row r="694" spans="1:31" s="4" customFormat="1" ht="15" customHeight="1" x14ac:dyDescent="0.25">
      <c r="A694" s="43" t="s">
        <v>86</v>
      </c>
      <c r="B694" s="43" t="s">
        <v>87</v>
      </c>
      <c r="C694" s="379"/>
      <c r="D694" s="379"/>
      <c r="E694" s="398">
        <v>6300</v>
      </c>
      <c r="F694" s="241">
        <f t="shared" si="0"/>
        <v>0</v>
      </c>
      <c r="G694" s="238" t="s">
        <v>86</v>
      </c>
      <c r="H694" s="199">
        <f>SUMIF($C$14:$C$675,"SUP 5",$H$14:$H$675)</f>
        <v>0</v>
      </c>
      <c r="I694" s="243">
        <v>1.35</v>
      </c>
      <c r="J694" s="379"/>
      <c r="K694" s="234"/>
      <c r="L694" s="6"/>
      <c r="M694" s="6"/>
      <c r="N694" s="6"/>
      <c r="O694" s="6"/>
      <c r="P694" s="6"/>
      <c r="Q694" s="6"/>
      <c r="R694" s="6"/>
      <c r="S694" s="6"/>
      <c r="T694" s="6"/>
      <c r="U694" s="6"/>
      <c r="V694" s="6"/>
      <c r="W694" s="6"/>
      <c r="X694" s="6"/>
      <c r="Y694" s="6"/>
      <c r="Z694" s="6"/>
      <c r="AA694" s="6"/>
      <c r="AB694" s="6"/>
      <c r="AC694" s="6"/>
      <c r="AD694" s="6"/>
      <c r="AE694" s="6"/>
    </row>
    <row r="695" spans="1:31" s="4" customFormat="1" ht="15" customHeight="1" x14ac:dyDescent="0.25">
      <c r="A695" s="43" t="s">
        <v>88</v>
      </c>
      <c r="B695" s="43" t="s">
        <v>89</v>
      </c>
      <c r="C695" s="379"/>
      <c r="D695" s="379"/>
      <c r="E695" s="398">
        <v>8900</v>
      </c>
      <c r="F695" s="244">
        <f t="shared" si="0"/>
        <v>0</v>
      </c>
      <c r="G695" s="238" t="s">
        <v>88</v>
      </c>
      <c r="H695" s="200">
        <f>SUMIF($C$14:$C$675,"SUP 6",$H$14:$H$675)</f>
        <v>0</v>
      </c>
      <c r="I695" s="243">
        <v>1.83</v>
      </c>
      <c r="J695" s="379"/>
      <c r="K695" s="234"/>
      <c r="L695" s="6"/>
      <c r="M695" s="6"/>
      <c r="N695" s="6"/>
      <c r="O695" s="6"/>
      <c r="P695" s="6"/>
      <c r="Q695" s="6"/>
      <c r="R695" s="6"/>
      <c r="S695" s="6"/>
      <c r="T695" s="6"/>
      <c r="U695" s="6"/>
      <c r="V695" s="6"/>
      <c r="W695" s="6"/>
      <c r="X695" s="6"/>
      <c r="Y695" s="6"/>
      <c r="Z695" s="6"/>
      <c r="AA695" s="6"/>
      <c r="AB695" s="6"/>
      <c r="AC695" s="6"/>
      <c r="AD695" s="6"/>
      <c r="AE695" s="6"/>
    </row>
    <row r="696" spans="1:31" s="4" customFormat="1" ht="15" customHeight="1" thickBot="1" x14ac:dyDescent="0.3">
      <c r="A696" s="379"/>
      <c r="B696" s="379"/>
      <c r="C696" s="379"/>
      <c r="D696" s="628" t="s">
        <v>62</v>
      </c>
      <c r="E696" s="629"/>
      <c r="F696" s="246">
        <f>SUM(F690:F695)</f>
        <v>0</v>
      </c>
      <c r="G696" s="247" t="s">
        <v>90</v>
      </c>
      <c r="H696" s="248">
        <f>SUM(H690:H695)</f>
        <v>0</v>
      </c>
      <c r="I696" s="249">
        <v>1</v>
      </c>
      <c r="J696" s="379"/>
      <c r="K696" s="234"/>
      <c r="L696" s="6"/>
      <c r="M696" s="6"/>
      <c r="N696" s="6"/>
      <c r="O696" s="6"/>
      <c r="P696" s="6"/>
      <c r="Q696" s="6"/>
      <c r="R696" s="6"/>
      <c r="S696" s="6"/>
      <c r="T696" s="6"/>
      <c r="U696" s="6"/>
      <c r="V696" s="6"/>
      <c r="W696" s="6"/>
      <c r="X696" s="6"/>
      <c r="Y696" s="6"/>
      <c r="Z696" s="6"/>
      <c r="AA696" s="6"/>
      <c r="AB696" s="6"/>
      <c r="AC696" s="6"/>
      <c r="AD696" s="6"/>
      <c r="AE696" s="6"/>
    </row>
    <row r="697" spans="1:31" s="4" customFormat="1" ht="15" customHeight="1" thickTop="1" x14ac:dyDescent="0.25">
      <c r="A697" s="379"/>
      <c r="B697" s="379"/>
      <c r="C697" s="379"/>
      <c r="D697" s="379"/>
      <c r="E697" s="238"/>
      <c r="F697" s="250"/>
      <c r="G697" s="238"/>
      <c r="H697" s="201"/>
      <c r="I697" s="202"/>
      <c r="J697" s="379"/>
      <c r="K697" s="234"/>
      <c r="L697" s="6"/>
      <c r="M697" s="6"/>
      <c r="N697" s="6"/>
      <c r="O697" s="6"/>
      <c r="P697" s="6"/>
      <c r="Q697" s="6"/>
      <c r="R697" s="6"/>
      <c r="S697" s="6"/>
      <c r="T697" s="6"/>
      <c r="U697" s="6"/>
      <c r="V697" s="6"/>
      <c r="W697" s="6"/>
      <c r="X697" s="6"/>
      <c r="Y697" s="6"/>
      <c r="Z697" s="6"/>
      <c r="AA697" s="6"/>
      <c r="AB697" s="6"/>
      <c r="AC697" s="6"/>
      <c r="AD697" s="6"/>
      <c r="AE697" s="6"/>
    </row>
    <row r="698" spans="1:31" s="4" customFormat="1" ht="15" customHeight="1" thickBot="1" x14ac:dyDescent="0.3">
      <c r="A698" s="235" t="s">
        <v>91</v>
      </c>
      <c r="B698" s="96" t="s">
        <v>92</v>
      </c>
      <c r="C698" s="379"/>
      <c r="D698" s="379"/>
      <c r="E698" s="238"/>
      <c r="F698" s="238"/>
      <c r="G698" s="247" t="s">
        <v>93</v>
      </c>
      <c r="H698" s="248">
        <f>(H690*I690)+(H691*I691)+(H692*I692)+(H693*I693)+(H694*I694)+(H695*I695)</f>
        <v>0</v>
      </c>
      <c r="I698" s="249" t="e">
        <f>I696/H696*H698</f>
        <v>#DIV/0!</v>
      </c>
      <c r="J698" s="379"/>
      <c r="K698" s="234"/>
      <c r="L698" s="6"/>
      <c r="M698" s="6"/>
      <c r="N698" s="6"/>
      <c r="O698" s="6"/>
      <c r="P698" s="6"/>
      <c r="Q698" s="6"/>
      <c r="R698" s="6"/>
      <c r="S698" s="6"/>
      <c r="T698" s="6"/>
      <c r="U698" s="6"/>
      <c r="V698" s="6"/>
      <c r="W698" s="6"/>
      <c r="X698" s="6"/>
      <c r="Y698" s="6"/>
      <c r="Z698" s="6"/>
      <c r="AA698" s="6"/>
      <c r="AB698" s="6"/>
      <c r="AC698" s="6"/>
      <c r="AD698" s="6"/>
      <c r="AE698" s="6"/>
    </row>
    <row r="699" spans="1:31" s="4" customFormat="1" ht="15" customHeight="1" thickTop="1" x14ac:dyDescent="0.25">
      <c r="A699" s="379"/>
      <c r="B699" s="379"/>
      <c r="C699" s="379"/>
      <c r="D699" s="379"/>
      <c r="E699" s="236" t="s">
        <v>74</v>
      </c>
      <c r="F699" s="236" t="s">
        <v>94</v>
      </c>
      <c r="G699" s="238"/>
      <c r="H699" s="201"/>
      <c r="I699" s="238"/>
      <c r="J699" s="379"/>
      <c r="K699" s="234"/>
      <c r="L699" s="6"/>
      <c r="M699" s="6"/>
      <c r="N699" s="6"/>
      <c r="O699" s="6"/>
      <c r="P699" s="6"/>
      <c r="Q699" s="6"/>
      <c r="R699" s="6"/>
      <c r="S699" s="6"/>
      <c r="T699" s="6"/>
      <c r="U699" s="6"/>
      <c r="V699" s="6"/>
      <c r="W699" s="6"/>
      <c r="X699" s="6"/>
      <c r="Y699" s="6"/>
      <c r="Z699" s="6"/>
      <c r="AA699" s="6"/>
      <c r="AB699" s="6"/>
      <c r="AC699" s="6"/>
      <c r="AD699" s="6"/>
      <c r="AE699" s="6"/>
    </row>
    <row r="700" spans="1:31" s="4" customFormat="1" ht="15" customHeight="1" thickBot="1" x14ac:dyDescent="0.3">
      <c r="A700" s="235" t="s">
        <v>70</v>
      </c>
      <c r="B700" s="96" t="s">
        <v>95</v>
      </c>
      <c r="C700" s="379"/>
      <c r="D700" s="379"/>
      <c r="E700" s="398">
        <v>300</v>
      </c>
      <c r="F700" s="244">
        <f>E700*H700</f>
        <v>0</v>
      </c>
      <c r="G700" s="247" t="s">
        <v>96</v>
      </c>
      <c r="H700" s="248">
        <f>H685</f>
        <v>0</v>
      </c>
      <c r="I700" s="238"/>
      <c r="J700" s="379"/>
      <c r="K700" s="234"/>
      <c r="L700" s="6"/>
      <c r="M700" s="6"/>
      <c r="N700" s="6"/>
      <c r="O700" s="6"/>
      <c r="P700" s="6"/>
      <c r="Q700" s="6"/>
      <c r="R700" s="6"/>
      <c r="S700" s="6"/>
      <c r="T700" s="6"/>
      <c r="U700" s="6"/>
      <c r="V700" s="6"/>
      <c r="W700" s="6"/>
      <c r="X700" s="6"/>
      <c r="Y700" s="6"/>
      <c r="Z700" s="6"/>
      <c r="AA700" s="6"/>
      <c r="AB700" s="6"/>
      <c r="AC700" s="6"/>
      <c r="AD700" s="6"/>
      <c r="AE700" s="6"/>
    </row>
    <row r="701" spans="1:31" s="4" customFormat="1" ht="15" customHeight="1" thickTop="1" thickBot="1" x14ac:dyDescent="0.3">
      <c r="A701" s="114"/>
      <c r="B701" s="114"/>
      <c r="C701" s="379"/>
      <c r="D701" s="628" t="s">
        <v>97</v>
      </c>
      <c r="E701" s="629"/>
      <c r="F701" s="246">
        <f>SUM(F700)</f>
        <v>0</v>
      </c>
      <c r="G701" s="238"/>
      <c r="H701" s="238"/>
      <c r="I701" s="238"/>
      <c r="J701" s="133"/>
      <c r="K701" s="234"/>
      <c r="L701" s="6"/>
      <c r="M701" s="6"/>
      <c r="N701" s="6"/>
      <c r="O701" s="6"/>
      <c r="P701" s="6"/>
      <c r="Q701" s="6"/>
      <c r="R701" s="6"/>
      <c r="S701" s="6"/>
      <c r="T701" s="6"/>
      <c r="U701" s="6"/>
      <c r="V701" s="6"/>
      <c r="W701" s="6"/>
      <c r="X701" s="6"/>
      <c r="Y701" s="6"/>
      <c r="Z701" s="6"/>
      <c r="AA701" s="6"/>
      <c r="AB701" s="6"/>
      <c r="AC701" s="6"/>
      <c r="AD701" s="6"/>
      <c r="AE701" s="6"/>
    </row>
    <row r="702" spans="1:31" s="4" customFormat="1" ht="15" customHeight="1" thickTop="1" x14ac:dyDescent="0.25">
      <c r="A702" s="251"/>
      <c r="B702" s="382"/>
      <c r="C702" s="382"/>
      <c r="D702" s="382"/>
      <c r="E702" s="252"/>
      <c r="F702" s="252"/>
      <c r="G702" s="252"/>
      <c r="H702" s="252"/>
      <c r="I702" s="252"/>
      <c r="J702" s="253"/>
      <c r="K702" s="390"/>
      <c r="L702" s="6"/>
      <c r="M702" s="6"/>
      <c r="N702" s="6"/>
      <c r="O702" s="6"/>
      <c r="P702" s="6"/>
      <c r="Q702" s="6"/>
      <c r="R702" s="6"/>
      <c r="S702" s="6"/>
      <c r="T702" s="6"/>
      <c r="U702" s="6"/>
      <c r="V702" s="6"/>
      <c r="W702" s="6"/>
      <c r="X702" s="6"/>
      <c r="Y702" s="6"/>
      <c r="Z702" s="6"/>
      <c r="AA702" s="6"/>
      <c r="AB702" s="6"/>
      <c r="AC702" s="6"/>
      <c r="AD702" s="6"/>
      <c r="AE702" s="6"/>
    </row>
    <row r="703" spans="1:31" s="4" customFormat="1" ht="15" customHeight="1" x14ac:dyDescent="0.25">
      <c r="A703" s="381"/>
      <c r="B703" s="379"/>
      <c r="C703" s="379"/>
      <c r="D703" s="379"/>
      <c r="E703" s="379"/>
      <c r="F703" s="245"/>
      <c r="G703" s="254"/>
      <c r="H703" s="379"/>
      <c r="I703" s="379"/>
      <c r="J703" s="133"/>
      <c r="K703" s="232"/>
      <c r="L703" s="6"/>
      <c r="M703" s="6"/>
      <c r="N703" s="6"/>
      <c r="O703" s="6"/>
      <c r="P703" s="6"/>
      <c r="Q703" s="6"/>
      <c r="R703" s="6"/>
      <c r="S703" s="6"/>
      <c r="T703" s="6"/>
      <c r="U703" s="6"/>
      <c r="V703" s="6"/>
      <c r="W703" s="6"/>
      <c r="X703" s="6"/>
      <c r="Y703" s="6"/>
      <c r="Z703" s="6"/>
      <c r="AA703" s="6"/>
      <c r="AB703" s="6"/>
      <c r="AC703" s="6"/>
      <c r="AD703" s="6"/>
      <c r="AE703" s="6"/>
    </row>
    <row r="704" spans="1:31" s="4" customFormat="1" ht="15" customHeight="1" x14ac:dyDescent="0.25">
      <c r="A704" s="624" t="s">
        <v>98</v>
      </c>
      <c r="B704" s="603"/>
      <c r="C704" s="379"/>
      <c r="D704" s="379"/>
      <c r="E704" s="379"/>
      <c r="F704" s="238"/>
      <c r="G704" s="238"/>
      <c r="H704" s="379"/>
      <c r="I704" s="255"/>
      <c r="J704" s="133"/>
      <c r="K704" s="234"/>
      <c r="L704" s="6"/>
      <c r="M704" s="6"/>
      <c r="N704" s="6"/>
      <c r="O704" s="6"/>
      <c r="P704" s="6"/>
      <c r="Q704" s="6"/>
      <c r="R704" s="6"/>
      <c r="S704" s="6"/>
      <c r="T704" s="6"/>
      <c r="U704" s="6"/>
      <c r="V704" s="6"/>
      <c r="W704" s="6"/>
      <c r="X704" s="6"/>
      <c r="Y704" s="6"/>
      <c r="Z704" s="6"/>
      <c r="AA704" s="6"/>
      <c r="AB704" s="6"/>
      <c r="AC704" s="6"/>
      <c r="AD704" s="6"/>
      <c r="AE704" s="6"/>
    </row>
    <row r="705" spans="1:31" s="7" customFormat="1" ht="15" customHeight="1" x14ac:dyDescent="0.25">
      <c r="A705" s="235" t="s">
        <v>99</v>
      </c>
      <c r="B705" s="618" t="s">
        <v>100</v>
      </c>
      <c r="C705" s="621"/>
      <c r="D705" s="256" t="s">
        <v>101</v>
      </c>
      <c r="E705" s="256" t="s">
        <v>102</v>
      </c>
      <c r="F705" s="257">
        <f>F701+F696</f>
        <v>0</v>
      </c>
      <c r="G705" s="258">
        <v>1</v>
      </c>
      <c r="H705" s="258"/>
      <c r="J705" s="229"/>
      <c r="K705" s="259"/>
      <c r="L705" s="6"/>
      <c r="M705" s="25"/>
      <c r="N705" s="25"/>
      <c r="O705" s="25"/>
      <c r="P705" s="25"/>
      <c r="Q705" s="25"/>
      <c r="R705" s="25"/>
      <c r="S705" s="25"/>
      <c r="T705" s="25"/>
      <c r="U705" s="25"/>
      <c r="V705" s="25"/>
      <c r="W705" s="25"/>
      <c r="X705" s="25"/>
      <c r="Y705" s="25"/>
      <c r="Z705" s="25"/>
      <c r="AA705" s="25"/>
      <c r="AB705" s="25"/>
      <c r="AC705" s="25"/>
      <c r="AD705" s="25"/>
      <c r="AE705" s="25"/>
    </row>
    <row r="706" spans="1:31" s="7" customFormat="1" ht="15" customHeight="1" x14ac:dyDescent="0.25">
      <c r="A706" s="260">
        <v>1</v>
      </c>
      <c r="B706" s="609" t="s">
        <v>103</v>
      </c>
      <c r="C706" s="617"/>
      <c r="D706" s="373">
        <v>0</v>
      </c>
      <c r="E706" s="241">
        <f>$F$705/$G$705*D706</f>
        <v>0</v>
      </c>
      <c r="F706" s="261" t="s">
        <v>8</v>
      </c>
      <c r="G706" s="258"/>
      <c r="H706" s="258"/>
      <c r="J706" s="229"/>
      <c r="K706" s="259"/>
      <c r="L706" s="6"/>
      <c r="M706" s="25"/>
      <c r="N706" s="25"/>
      <c r="O706" s="25"/>
      <c r="P706" s="25"/>
      <c r="Q706" s="25"/>
      <c r="R706" s="25"/>
      <c r="S706" s="25"/>
      <c r="T706" s="25"/>
      <c r="U706" s="25"/>
      <c r="V706" s="25"/>
      <c r="W706" s="25"/>
      <c r="X706" s="25"/>
      <c r="Y706" s="25"/>
      <c r="Z706" s="25"/>
      <c r="AA706" s="25"/>
      <c r="AB706" s="25"/>
      <c r="AC706" s="25"/>
      <c r="AD706" s="25"/>
      <c r="AE706" s="25"/>
    </row>
    <row r="707" spans="1:31" s="7" customFormat="1" ht="15" customHeight="1" x14ac:dyDescent="0.25">
      <c r="A707" s="260">
        <v>2</v>
      </c>
      <c r="B707" s="609" t="s">
        <v>104</v>
      </c>
      <c r="C707" s="617"/>
      <c r="D707" s="373" t="s">
        <v>8</v>
      </c>
      <c r="E707" s="397" t="s">
        <v>8</v>
      </c>
      <c r="F707" s="261" t="s">
        <v>105</v>
      </c>
      <c r="G707" s="258"/>
      <c r="H707" s="258"/>
      <c r="J707" s="229"/>
      <c r="K707" s="259"/>
      <c r="L707" s="6"/>
      <c r="M707" s="25"/>
      <c r="N707" s="25"/>
      <c r="O707" s="25"/>
      <c r="P707" s="25"/>
      <c r="Q707" s="25"/>
      <c r="R707" s="25"/>
      <c r="S707" s="25"/>
      <c r="T707" s="25"/>
      <c r="U707" s="25"/>
      <c r="V707" s="25"/>
      <c r="W707" s="25"/>
      <c r="X707" s="25"/>
      <c r="Y707" s="25"/>
      <c r="Z707" s="25"/>
      <c r="AA707" s="25"/>
      <c r="AB707" s="25"/>
      <c r="AC707" s="25"/>
      <c r="AD707" s="25"/>
      <c r="AE707" s="25"/>
    </row>
    <row r="708" spans="1:31" s="7" customFormat="1" ht="15" customHeight="1" x14ac:dyDescent="0.25">
      <c r="A708" s="260">
        <v>3</v>
      </c>
      <c r="B708" s="609" t="s">
        <v>106</v>
      </c>
      <c r="C708" s="617"/>
      <c r="D708" s="373" t="s">
        <v>8</v>
      </c>
      <c r="E708" s="397" t="s">
        <v>8</v>
      </c>
      <c r="F708" s="261" t="s">
        <v>105</v>
      </c>
      <c r="G708" s="258"/>
      <c r="H708" s="258"/>
      <c r="J708" s="229"/>
      <c r="K708" s="259"/>
      <c r="L708" s="6"/>
      <c r="M708" s="25"/>
      <c r="N708" s="25"/>
      <c r="O708" s="25"/>
      <c r="P708" s="25"/>
      <c r="Q708" s="25"/>
      <c r="R708" s="25"/>
      <c r="S708" s="25"/>
      <c r="T708" s="25"/>
      <c r="U708" s="25"/>
      <c r="V708" s="25"/>
      <c r="W708" s="25"/>
      <c r="X708" s="25"/>
      <c r="Y708" s="25"/>
      <c r="Z708" s="25"/>
      <c r="AA708" s="25"/>
      <c r="AB708" s="25"/>
      <c r="AC708" s="25"/>
      <c r="AD708" s="25"/>
      <c r="AE708" s="25"/>
    </row>
    <row r="709" spans="1:31" s="7" customFormat="1" ht="15" customHeight="1" x14ac:dyDescent="0.25">
      <c r="A709" s="260">
        <v>4</v>
      </c>
      <c r="B709" s="609" t="s">
        <v>107</v>
      </c>
      <c r="C709" s="617"/>
      <c r="D709" s="282" t="s">
        <v>108</v>
      </c>
      <c r="E709" s="241">
        <f>F701/100*75</f>
        <v>0</v>
      </c>
      <c r="F709" s="261" t="s">
        <v>8</v>
      </c>
      <c r="G709" s="258"/>
      <c r="H709" s="258"/>
      <c r="J709" s="229"/>
      <c r="K709" s="259"/>
      <c r="L709" s="6"/>
      <c r="M709" s="25"/>
      <c r="N709" s="25"/>
      <c r="O709" s="25"/>
      <c r="P709" s="25"/>
      <c r="Q709" s="25"/>
      <c r="R709" s="25"/>
      <c r="S709" s="25"/>
      <c r="T709" s="25"/>
      <c r="U709" s="25"/>
      <c r="V709" s="25"/>
      <c r="W709" s="25"/>
      <c r="X709" s="25"/>
      <c r="Y709" s="25"/>
      <c r="Z709" s="25"/>
      <c r="AA709" s="25"/>
      <c r="AB709" s="25"/>
      <c r="AC709" s="25"/>
      <c r="AD709" s="25"/>
      <c r="AE709" s="25"/>
    </row>
    <row r="710" spans="1:31" s="7" customFormat="1" ht="15" customHeight="1" x14ac:dyDescent="0.25">
      <c r="A710" s="260">
        <v>5</v>
      </c>
      <c r="B710" s="609" t="s">
        <v>109</v>
      </c>
      <c r="C710" s="617"/>
      <c r="D710" s="282">
        <v>0.1</v>
      </c>
      <c r="E710" s="241">
        <f>(F705+E706+E709)/G705*D710</f>
        <v>0</v>
      </c>
      <c r="F710" s="262" t="s">
        <v>8</v>
      </c>
      <c r="G710" s="258"/>
      <c r="H710" s="258"/>
      <c r="J710" s="229"/>
      <c r="K710" s="259"/>
      <c r="L710" s="6"/>
      <c r="M710" s="25"/>
      <c r="N710" s="25"/>
      <c r="O710" s="25"/>
      <c r="P710" s="25"/>
      <c r="Q710" s="25"/>
      <c r="R710" s="25"/>
      <c r="S710" s="25"/>
      <c r="T710" s="25"/>
      <c r="U710" s="25"/>
      <c r="V710" s="25"/>
      <c r="W710" s="25"/>
      <c r="X710" s="25"/>
      <c r="Y710" s="25"/>
      <c r="Z710" s="25"/>
      <c r="AA710" s="25"/>
      <c r="AB710" s="25"/>
      <c r="AC710" s="25"/>
      <c r="AD710" s="25"/>
      <c r="AE710" s="25"/>
    </row>
    <row r="711" spans="1:31" s="4" customFormat="1" ht="15" customHeight="1" thickBot="1" x14ac:dyDescent="0.3">
      <c r="A711" s="381"/>
      <c r="B711" s="379"/>
      <c r="C711" s="379"/>
      <c r="D711" s="613" t="s">
        <v>110</v>
      </c>
      <c r="E711" s="614"/>
      <c r="F711" s="263">
        <f>F705+(E706+E709+E710)</f>
        <v>0</v>
      </c>
      <c r="G711" s="258"/>
      <c r="H711" s="258"/>
      <c r="J711" s="133"/>
      <c r="K711" s="234"/>
      <c r="L711" s="6"/>
      <c r="M711" s="6"/>
      <c r="N711" s="6"/>
      <c r="O711" s="6"/>
      <c r="P711" s="6"/>
      <c r="Q711" s="6"/>
      <c r="R711" s="6"/>
      <c r="S711" s="6"/>
      <c r="T711" s="6"/>
      <c r="U711" s="6"/>
      <c r="V711" s="6"/>
      <c r="W711" s="6"/>
      <c r="X711" s="6"/>
      <c r="Y711" s="6"/>
      <c r="Z711" s="6"/>
      <c r="AA711" s="6"/>
      <c r="AB711" s="6"/>
      <c r="AC711" s="6"/>
      <c r="AD711" s="6"/>
      <c r="AE711" s="6"/>
    </row>
    <row r="712" spans="1:31" s="4" customFormat="1" ht="15" customHeight="1" thickTop="1" x14ac:dyDescent="0.25">
      <c r="A712" s="381"/>
      <c r="B712" s="379"/>
      <c r="C712" s="379"/>
      <c r="D712" s="238"/>
      <c r="E712" s="247"/>
      <c r="F712" s="216"/>
      <c r="G712" s="258"/>
      <c r="H712" s="258"/>
      <c r="J712" s="133"/>
      <c r="K712" s="234"/>
      <c r="L712" s="6"/>
      <c r="M712" s="6"/>
      <c r="N712" s="6"/>
      <c r="O712" s="6"/>
      <c r="P712" s="6"/>
      <c r="Q712" s="6"/>
      <c r="R712" s="6"/>
      <c r="S712" s="6"/>
      <c r="T712" s="6"/>
      <c r="U712" s="6"/>
      <c r="V712" s="6"/>
      <c r="W712" s="6"/>
      <c r="X712" s="6"/>
      <c r="Y712" s="6"/>
      <c r="Z712" s="6"/>
      <c r="AA712" s="6"/>
      <c r="AB712" s="6"/>
      <c r="AC712" s="6"/>
      <c r="AD712" s="6"/>
      <c r="AE712" s="6"/>
    </row>
    <row r="713" spans="1:31" s="4" customFormat="1" ht="15" customHeight="1" x14ac:dyDescent="0.25">
      <c r="A713" s="235" t="s">
        <v>99</v>
      </c>
      <c r="B713" s="618" t="s">
        <v>111</v>
      </c>
      <c r="C713" s="617"/>
      <c r="D713" s="619" t="s">
        <v>112</v>
      </c>
      <c r="E713" s="620"/>
      <c r="F713" s="257">
        <f>F711</f>
        <v>0</v>
      </c>
      <c r="G713" s="258"/>
      <c r="H713" s="258"/>
      <c r="J713" s="133"/>
      <c r="K713" s="234"/>
      <c r="L713" s="6"/>
      <c r="M713" s="6"/>
      <c r="N713" s="6"/>
      <c r="O713" s="6"/>
      <c r="P713" s="6"/>
      <c r="Q713" s="6"/>
      <c r="R713" s="6"/>
      <c r="S713" s="6"/>
      <c r="T713" s="6"/>
      <c r="U713" s="6"/>
      <c r="V713" s="6"/>
      <c r="W713" s="6"/>
      <c r="X713" s="6"/>
      <c r="Y713" s="6"/>
      <c r="Z713" s="6"/>
      <c r="AA713" s="6"/>
      <c r="AB713" s="6"/>
      <c r="AC713" s="6"/>
      <c r="AD713" s="6"/>
      <c r="AE713" s="6"/>
    </row>
    <row r="714" spans="1:31" s="4" customFormat="1" ht="15" customHeight="1" x14ac:dyDescent="0.25">
      <c r="A714" s="260">
        <v>1</v>
      </c>
      <c r="B714" s="609" t="s">
        <v>113</v>
      </c>
      <c r="C714" s="610"/>
      <c r="D714" s="604" t="s">
        <v>8</v>
      </c>
      <c r="E714" s="605"/>
      <c r="F714" s="261" t="s">
        <v>105</v>
      </c>
      <c r="G714" s="258"/>
      <c r="H714" s="258"/>
      <c r="J714" s="133"/>
      <c r="K714" s="234"/>
      <c r="L714" s="6"/>
      <c r="M714" s="6"/>
      <c r="N714" s="6"/>
      <c r="O714" s="6"/>
      <c r="P714" s="6"/>
      <c r="Q714" s="6"/>
      <c r="R714" s="6"/>
      <c r="S714" s="6"/>
      <c r="T714" s="6"/>
      <c r="U714" s="6"/>
      <c r="V714" s="6"/>
      <c r="W714" s="6"/>
      <c r="X714" s="6"/>
      <c r="Y714" s="6"/>
      <c r="Z714" s="6"/>
      <c r="AA714" s="6"/>
      <c r="AB714" s="6"/>
      <c r="AC714" s="6"/>
      <c r="AD714" s="6"/>
      <c r="AE714" s="6"/>
    </row>
    <row r="715" spans="1:31" s="4" customFormat="1" ht="15" customHeight="1" x14ac:dyDescent="0.25">
      <c r="A715" s="260">
        <v>2</v>
      </c>
      <c r="B715" s="609" t="s">
        <v>1257</v>
      </c>
      <c r="C715" s="610"/>
      <c r="D715" s="604" t="s">
        <v>8</v>
      </c>
      <c r="E715" s="605"/>
      <c r="F715" s="261" t="s">
        <v>105</v>
      </c>
      <c r="G715" s="258"/>
      <c r="H715" s="258"/>
      <c r="J715" s="133"/>
      <c r="K715" s="234"/>
      <c r="L715" s="6"/>
      <c r="M715" s="6"/>
      <c r="N715" s="6"/>
      <c r="O715" s="6"/>
      <c r="P715" s="6"/>
      <c r="Q715" s="6"/>
      <c r="R715" s="6"/>
      <c r="S715" s="6"/>
      <c r="T715" s="6"/>
      <c r="U715" s="6"/>
      <c r="V715" s="6"/>
      <c r="W715" s="6"/>
      <c r="X715" s="6"/>
      <c r="Y715" s="6"/>
      <c r="Z715" s="6"/>
      <c r="AA715" s="6"/>
      <c r="AB715" s="6"/>
      <c r="AC715" s="6"/>
      <c r="AD715" s="6"/>
      <c r="AE715" s="6"/>
    </row>
    <row r="716" spans="1:31" s="4" customFormat="1" ht="15" customHeight="1" x14ac:dyDescent="0.25">
      <c r="A716" s="260">
        <v>3</v>
      </c>
      <c r="B716" s="609" t="s">
        <v>114</v>
      </c>
      <c r="C716" s="610"/>
      <c r="D716" s="604" t="s">
        <v>8</v>
      </c>
      <c r="E716" s="605"/>
      <c r="F716" s="261" t="s">
        <v>105</v>
      </c>
      <c r="G716" s="258"/>
      <c r="H716" s="258"/>
      <c r="J716" s="133"/>
      <c r="K716" s="234"/>
      <c r="L716" s="6"/>
      <c r="M716" s="6"/>
      <c r="N716" s="6"/>
      <c r="O716" s="6"/>
      <c r="P716" s="6"/>
      <c r="Q716" s="6"/>
      <c r="R716" s="6"/>
      <c r="S716" s="6"/>
      <c r="T716" s="6"/>
      <c r="U716" s="6"/>
      <c r="V716" s="6"/>
      <c r="W716" s="6"/>
      <c r="X716" s="6"/>
      <c r="Y716" s="6"/>
      <c r="Z716" s="6"/>
      <c r="AA716" s="6"/>
      <c r="AB716" s="6"/>
      <c r="AC716" s="6"/>
      <c r="AD716" s="6"/>
      <c r="AE716" s="6"/>
    </row>
    <row r="717" spans="1:31" s="4" customFormat="1" ht="15" customHeight="1" x14ac:dyDescent="0.25">
      <c r="A717" s="260">
        <v>4</v>
      </c>
      <c r="B717" s="609" t="s">
        <v>115</v>
      </c>
      <c r="C717" s="610"/>
      <c r="D717" s="604" t="s">
        <v>8</v>
      </c>
      <c r="E717" s="605"/>
      <c r="F717" s="261" t="s">
        <v>105</v>
      </c>
      <c r="G717" s="258"/>
      <c r="H717" s="258"/>
      <c r="J717" s="133"/>
      <c r="K717" s="234"/>
      <c r="L717" s="6"/>
      <c r="M717" s="6"/>
      <c r="N717" s="6"/>
      <c r="O717" s="6"/>
      <c r="P717" s="6"/>
      <c r="Q717" s="6"/>
      <c r="R717" s="6"/>
      <c r="S717" s="6"/>
      <c r="T717" s="6"/>
      <c r="U717" s="6"/>
      <c r="V717" s="6"/>
      <c r="W717" s="6"/>
      <c r="X717" s="6"/>
      <c r="Y717" s="6"/>
      <c r="Z717" s="6"/>
      <c r="AA717" s="6"/>
      <c r="AB717" s="6"/>
      <c r="AC717" s="6"/>
      <c r="AD717" s="6"/>
      <c r="AE717" s="6"/>
    </row>
    <row r="718" spans="1:31" s="4" customFormat="1" ht="15" customHeight="1" x14ac:dyDescent="0.25">
      <c r="A718" s="260">
        <v>5</v>
      </c>
      <c r="B718" s="609" t="s">
        <v>116</v>
      </c>
      <c r="C718" s="610"/>
      <c r="D718" s="604" t="s">
        <v>8</v>
      </c>
      <c r="E718" s="605"/>
      <c r="F718" s="261" t="s">
        <v>105</v>
      </c>
      <c r="G718" s="258"/>
      <c r="H718" s="258"/>
      <c r="J718" s="133"/>
      <c r="K718" s="234"/>
      <c r="L718" s="6"/>
      <c r="M718" s="6"/>
      <c r="N718" s="6"/>
      <c r="O718" s="6"/>
      <c r="P718" s="6"/>
      <c r="Q718" s="6"/>
      <c r="R718" s="6"/>
      <c r="S718" s="6"/>
      <c r="T718" s="6"/>
      <c r="U718" s="6"/>
      <c r="V718" s="6"/>
      <c r="W718" s="6"/>
      <c r="X718" s="6"/>
      <c r="Y718" s="6"/>
      <c r="Z718" s="6"/>
      <c r="AA718" s="6"/>
      <c r="AB718" s="6"/>
      <c r="AC718" s="6"/>
      <c r="AD718" s="6"/>
      <c r="AE718" s="6"/>
    </row>
    <row r="719" spans="1:31" s="4" customFormat="1" ht="15" customHeight="1" thickBot="1" x14ac:dyDescent="0.3">
      <c r="A719" s="381"/>
      <c r="B719" s="379"/>
      <c r="C719" s="379"/>
      <c r="D719" s="613" t="s">
        <v>117</v>
      </c>
      <c r="E719" s="614"/>
      <c r="F719" s="493">
        <f>F713</f>
        <v>0</v>
      </c>
      <c r="G719" s="264">
        <v>0.4</v>
      </c>
      <c r="H719" s="265" t="s">
        <v>118</v>
      </c>
      <c r="J719" s="133"/>
      <c r="K719" s="234"/>
      <c r="L719" s="6"/>
      <c r="M719" s="6"/>
      <c r="N719" s="6"/>
      <c r="O719" s="6"/>
      <c r="P719" s="6"/>
      <c r="Q719" s="6"/>
      <c r="R719" s="6"/>
      <c r="S719" s="6"/>
      <c r="T719" s="6"/>
      <c r="U719" s="6"/>
      <c r="V719" s="6"/>
      <c r="W719" s="6"/>
      <c r="X719" s="6"/>
      <c r="Y719" s="6"/>
      <c r="Z719" s="6"/>
      <c r="AA719" s="6"/>
      <c r="AB719" s="6"/>
      <c r="AC719" s="6"/>
      <c r="AD719" s="6"/>
      <c r="AE719" s="6"/>
    </row>
    <row r="720" spans="1:31" s="4" customFormat="1" ht="15" customHeight="1" thickTop="1" x14ac:dyDescent="0.2">
      <c r="A720" s="266"/>
      <c r="B720" s="267"/>
      <c r="C720" s="267"/>
      <c r="D720" s="267"/>
      <c r="E720" s="267"/>
      <c r="F720" s="268"/>
      <c r="G720" s="382"/>
      <c r="H720" s="269"/>
      <c r="I720" s="382"/>
      <c r="J720" s="253"/>
      <c r="K720" s="390"/>
      <c r="L720" s="6"/>
      <c r="M720" s="6"/>
      <c r="N720" s="6"/>
      <c r="O720" s="6"/>
      <c r="P720" s="6"/>
      <c r="Q720" s="6"/>
      <c r="R720" s="6"/>
      <c r="S720" s="6"/>
      <c r="T720" s="6"/>
      <c r="U720" s="6"/>
      <c r="V720" s="6"/>
      <c r="W720" s="6"/>
      <c r="X720" s="6"/>
      <c r="Y720" s="6"/>
      <c r="Z720" s="6"/>
      <c r="AA720" s="6"/>
      <c r="AB720" s="6"/>
      <c r="AC720" s="6"/>
      <c r="AD720" s="6"/>
      <c r="AE720" s="6"/>
    </row>
    <row r="721" spans="1:31" s="4" customFormat="1" ht="15" customHeight="1" x14ac:dyDescent="0.2">
      <c r="A721" s="270"/>
      <c r="B721" s="98"/>
      <c r="C721" s="379"/>
      <c r="D721" s="379"/>
      <c r="E721" s="379"/>
      <c r="F721" s="379"/>
      <c r="G721" s="271"/>
      <c r="H721" s="12"/>
      <c r="I721" s="379"/>
      <c r="J721" s="133"/>
      <c r="K721" s="234"/>
      <c r="L721" s="6"/>
      <c r="M721" s="6"/>
      <c r="N721" s="6"/>
      <c r="O721" s="6"/>
      <c r="P721" s="6"/>
      <c r="Q721" s="6"/>
      <c r="R721" s="6"/>
      <c r="S721" s="6"/>
      <c r="T721" s="6"/>
      <c r="U721" s="6"/>
      <c r="V721" s="6"/>
      <c r="W721" s="6"/>
      <c r="X721" s="6"/>
      <c r="Y721" s="6"/>
      <c r="Z721" s="6"/>
      <c r="AA721" s="6"/>
      <c r="AB721" s="6"/>
      <c r="AC721" s="6"/>
      <c r="AD721" s="6"/>
      <c r="AE721" s="6"/>
    </row>
    <row r="722" spans="1:31" s="4" customFormat="1" ht="15" customHeight="1" x14ac:dyDescent="0.25">
      <c r="A722" s="270" t="s">
        <v>119</v>
      </c>
      <c r="B722" s="98"/>
      <c r="C722" s="600" t="s">
        <v>8</v>
      </c>
      <c r="D722" s="601"/>
      <c r="E722" s="602"/>
      <c r="F722" s="7"/>
      <c r="G722" s="133"/>
      <c r="H722" s="133"/>
      <c r="I722" s="133"/>
      <c r="J722" s="133"/>
      <c r="K722" s="234"/>
      <c r="L722" s="6"/>
      <c r="M722" s="6"/>
      <c r="N722" s="6"/>
      <c r="O722" s="6"/>
      <c r="P722" s="6"/>
      <c r="Q722" s="6"/>
      <c r="R722" s="6"/>
      <c r="S722" s="6"/>
      <c r="T722" s="6"/>
      <c r="U722" s="6"/>
      <c r="V722" s="6"/>
      <c r="W722" s="6"/>
      <c r="X722" s="6"/>
      <c r="Y722" s="6"/>
      <c r="Z722" s="6"/>
      <c r="AA722" s="6"/>
      <c r="AB722" s="6"/>
      <c r="AC722" s="6"/>
      <c r="AD722" s="6"/>
      <c r="AE722" s="6"/>
    </row>
    <row r="723" spans="1:31" s="4" customFormat="1" ht="15" customHeight="1" x14ac:dyDescent="0.25">
      <c r="A723" s="611" t="s">
        <v>120</v>
      </c>
      <c r="B723" s="612"/>
      <c r="C723" s="600" t="s">
        <v>8</v>
      </c>
      <c r="D723" s="601"/>
      <c r="E723" s="602"/>
      <c r="G723" s="133"/>
      <c r="H723" s="133"/>
      <c r="I723" s="133"/>
      <c r="J723" s="133"/>
      <c r="K723" s="234"/>
      <c r="L723" s="6"/>
      <c r="M723" s="6"/>
      <c r="N723" s="6"/>
      <c r="O723" s="6"/>
      <c r="P723" s="6"/>
      <c r="Q723" s="6"/>
      <c r="R723" s="6"/>
      <c r="S723" s="6"/>
      <c r="T723" s="6"/>
      <c r="U723" s="6"/>
      <c r="V723" s="6"/>
      <c r="W723" s="6"/>
      <c r="X723" s="6"/>
      <c r="Y723" s="6"/>
      <c r="Z723" s="6"/>
      <c r="AA723" s="6"/>
      <c r="AB723" s="6"/>
      <c r="AC723" s="6"/>
      <c r="AD723" s="6"/>
      <c r="AE723" s="6"/>
    </row>
    <row r="724" spans="1:31" s="4" customFormat="1" ht="60" customHeight="1" x14ac:dyDescent="0.25">
      <c r="A724" s="272"/>
      <c r="B724" s="273"/>
      <c r="C724" s="606" t="s">
        <v>121</v>
      </c>
      <c r="D724" s="607"/>
      <c r="E724" s="608"/>
      <c r="F724" s="49"/>
      <c r="G724" s="133"/>
      <c r="H724" s="133"/>
      <c r="I724" s="133"/>
      <c r="J724" s="133"/>
      <c r="K724" s="234"/>
      <c r="L724" s="6"/>
      <c r="M724" s="6"/>
      <c r="N724" s="6"/>
      <c r="O724" s="6"/>
      <c r="P724" s="6"/>
      <c r="Q724" s="6"/>
      <c r="R724" s="6"/>
      <c r="S724" s="6"/>
      <c r="T724" s="6"/>
      <c r="U724" s="6"/>
      <c r="V724" s="6"/>
      <c r="W724" s="6"/>
      <c r="X724" s="6"/>
      <c r="Y724" s="6"/>
      <c r="Z724" s="6"/>
      <c r="AA724" s="6"/>
      <c r="AB724" s="6"/>
      <c r="AC724" s="6"/>
      <c r="AD724" s="6"/>
      <c r="AE724" s="6"/>
    </row>
    <row r="725" spans="1:31" s="4" customFormat="1" ht="15" customHeight="1" x14ac:dyDescent="0.25">
      <c r="A725" s="274"/>
      <c r="B725" s="222"/>
      <c r="C725" s="600" t="s">
        <v>8</v>
      </c>
      <c r="D725" s="601"/>
      <c r="E725" s="602"/>
      <c r="G725" s="133"/>
      <c r="H725" s="133"/>
      <c r="I725" s="133"/>
      <c r="J725" s="133"/>
      <c r="K725" s="234"/>
      <c r="L725" s="6"/>
      <c r="M725" s="6"/>
      <c r="N725" s="6"/>
      <c r="O725" s="6"/>
      <c r="P725" s="6"/>
      <c r="Q725" s="6"/>
      <c r="R725" s="6"/>
      <c r="S725" s="6"/>
      <c r="T725" s="6"/>
      <c r="U725" s="6"/>
      <c r="V725" s="6"/>
      <c r="W725" s="6"/>
      <c r="X725" s="6"/>
      <c r="Y725" s="6"/>
      <c r="Z725" s="6"/>
      <c r="AA725" s="6"/>
      <c r="AB725" s="6"/>
      <c r="AC725" s="6"/>
      <c r="AD725" s="6"/>
      <c r="AE725" s="6"/>
    </row>
    <row r="726" spans="1:31" s="4" customFormat="1" ht="15" customHeight="1" x14ac:dyDescent="0.25">
      <c r="A726" s="275"/>
      <c r="B726" s="276"/>
      <c r="C726" s="276"/>
      <c r="D726" s="276"/>
      <c r="E726" s="382"/>
      <c r="F726" s="277"/>
      <c r="G726" s="277"/>
      <c r="H726" s="269"/>
      <c r="I726" s="382"/>
      <c r="J726" s="253"/>
      <c r="K726" s="390"/>
      <c r="L726" s="6"/>
      <c r="M726" s="6"/>
      <c r="N726" s="6"/>
      <c r="O726" s="6"/>
      <c r="P726" s="6"/>
      <c r="Q726" s="6"/>
      <c r="R726" s="6"/>
      <c r="S726" s="6"/>
      <c r="T726" s="6"/>
      <c r="U726" s="6"/>
      <c r="V726" s="6"/>
      <c r="W726" s="6"/>
      <c r="X726" s="6"/>
      <c r="Y726" s="6"/>
      <c r="Z726" s="6"/>
      <c r="AA726" s="6"/>
      <c r="AB726" s="6"/>
      <c r="AC726" s="6"/>
      <c r="AD726" s="6"/>
      <c r="AE726" s="6"/>
    </row>
    <row r="727" spans="1:31" s="4" customFormat="1" ht="15" hidden="1" customHeight="1" outlineLevel="1" x14ac:dyDescent="0.2">
      <c r="A727" s="76"/>
      <c r="B727" s="64"/>
      <c r="C727" s="77"/>
      <c r="D727" s="77"/>
      <c r="E727" s="77"/>
      <c r="F727" s="77"/>
      <c r="G727" s="125"/>
      <c r="H727" s="36"/>
      <c r="I727" s="125"/>
      <c r="J727" s="120"/>
      <c r="K727" s="38"/>
      <c r="L727" s="38"/>
      <c r="M727" s="38"/>
      <c r="N727" s="6"/>
      <c r="O727" s="6"/>
      <c r="P727" s="6"/>
      <c r="Q727" s="6"/>
      <c r="R727" s="6"/>
      <c r="S727" s="6"/>
      <c r="T727" s="6"/>
      <c r="U727" s="6"/>
      <c r="V727" s="6"/>
      <c r="W727" s="6"/>
      <c r="X727" s="6"/>
      <c r="Y727" s="6"/>
      <c r="Z727" s="6"/>
      <c r="AA727" s="6"/>
      <c r="AB727" s="6"/>
      <c r="AC727" s="6"/>
      <c r="AD727" s="6"/>
      <c r="AE727" s="6"/>
    </row>
    <row r="728" spans="1:31" s="4" customFormat="1" ht="15" hidden="1" customHeight="1" outlineLevel="1" x14ac:dyDescent="0.2">
      <c r="A728" s="64"/>
      <c r="B728" s="64"/>
      <c r="C728" s="65"/>
      <c r="D728" s="65"/>
      <c r="E728" s="603"/>
      <c r="F728" s="603"/>
      <c r="H728" s="5"/>
      <c r="J728" s="107"/>
      <c r="K728" s="39"/>
      <c r="L728" s="39"/>
      <c r="M728" s="39"/>
      <c r="N728" s="6"/>
      <c r="O728" s="6"/>
      <c r="P728" s="6"/>
      <c r="Q728" s="6"/>
      <c r="R728" s="6"/>
      <c r="S728" s="6"/>
      <c r="T728" s="6"/>
      <c r="U728" s="6"/>
      <c r="V728" s="6"/>
      <c r="W728" s="6"/>
      <c r="X728" s="6"/>
      <c r="Y728" s="6"/>
      <c r="Z728" s="6"/>
      <c r="AA728" s="6"/>
      <c r="AB728" s="6"/>
      <c r="AC728" s="6"/>
      <c r="AD728" s="6"/>
      <c r="AE728" s="6"/>
    </row>
    <row r="729" spans="1:31" s="4" customFormat="1" ht="15" hidden="1" customHeight="1" outlineLevel="1" x14ac:dyDescent="0.2">
      <c r="A729" s="64"/>
      <c r="B729" s="64"/>
      <c r="C729" s="80" t="s">
        <v>8</v>
      </c>
      <c r="D729" s="134"/>
      <c r="E729" s="596"/>
      <c r="F729" s="81" t="s">
        <v>1083</v>
      </c>
      <c r="G729" s="81" t="s">
        <v>1187</v>
      </c>
      <c r="H729" s="81" t="s">
        <v>1188</v>
      </c>
      <c r="I729" s="81" t="s">
        <v>1189</v>
      </c>
      <c r="J729" s="81" t="s">
        <v>1190</v>
      </c>
      <c r="K729" s="81" t="s">
        <v>1191</v>
      </c>
      <c r="L729" s="81" t="s">
        <v>1192</v>
      </c>
      <c r="M729" s="82" t="s">
        <v>70</v>
      </c>
      <c r="O729" s="6"/>
      <c r="P729" s="6"/>
      <c r="Q729" s="6"/>
      <c r="R729" s="6"/>
      <c r="S729" s="6"/>
      <c r="T729" s="6"/>
      <c r="U729" s="6"/>
      <c r="V729" s="6"/>
      <c r="W729" s="6"/>
      <c r="X729" s="6"/>
      <c r="Y729" s="6"/>
      <c r="Z729" s="6"/>
      <c r="AA729" s="6"/>
      <c r="AB729" s="6"/>
      <c r="AC729" s="6"/>
      <c r="AD729" s="6"/>
      <c r="AE729" s="6"/>
    </row>
    <row r="730" spans="1:31" s="4" customFormat="1" ht="15" hidden="1" customHeight="1" outlineLevel="1" x14ac:dyDescent="0.2">
      <c r="A730" s="64"/>
      <c r="B730" s="64"/>
      <c r="C730" s="26" t="s">
        <v>1213</v>
      </c>
      <c r="D730" s="596"/>
      <c r="E730" s="596"/>
      <c r="F730" s="26" t="s">
        <v>1193</v>
      </c>
      <c r="G730" s="83">
        <v>4700</v>
      </c>
      <c r="H730" s="83">
        <v>6000</v>
      </c>
      <c r="I730" s="83">
        <v>5400</v>
      </c>
      <c r="J730" s="157">
        <v>2600</v>
      </c>
      <c r="K730" s="83">
        <v>4500</v>
      </c>
      <c r="L730" s="83">
        <v>6300</v>
      </c>
      <c r="M730" s="84">
        <v>180</v>
      </c>
      <c r="O730" s="6"/>
      <c r="P730" s="6"/>
      <c r="Q730" s="6"/>
      <c r="R730" s="6"/>
      <c r="S730" s="6"/>
      <c r="T730" s="6"/>
      <c r="U730" s="6"/>
      <c r="V730" s="6"/>
      <c r="W730" s="6"/>
      <c r="X730" s="6"/>
      <c r="Y730" s="6"/>
      <c r="Z730" s="6"/>
      <c r="AA730" s="6"/>
      <c r="AB730" s="6"/>
      <c r="AC730" s="6"/>
      <c r="AD730" s="6"/>
      <c r="AE730" s="6"/>
    </row>
    <row r="731" spans="1:31" s="4" customFormat="1" ht="15" hidden="1" customHeight="1" outlineLevel="1" x14ac:dyDescent="0.2">
      <c r="A731" s="64"/>
      <c r="B731" s="64"/>
      <c r="C731" s="26" t="s">
        <v>1214</v>
      </c>
      <c r="D731" s="596"/>
      <c r="E731" s="596"/>
      <c r="F731" s="26" t="s">
        <v>1194</v>
      </c>
      <c r="G731" s="83">
        <v>6100</v>
      </c>
      <c r="H731" s="83">
        <v>9000</v>
      </c>
      <c r="I731" s="83">
        <v>7200</v>
      </c>
      <c r="J731" s="157">
        <v>3600</v>
      </c>
      <c r="K731" s="83">
        <v>6300</v>
      </c>
      <c r="L731" s="83">
        <v>8900</v>
      </c>
      <c r="M731" s="84">
        <v>300</v>
      </c>
      <c r="O731" s="6"/>
      <c r="P731" s="6"/>
      <c r="Q731" s="6"/>
      <c r="R731" s="6"/>
      <c r="S731" s="6"/>
      <c r="T731" s="6"/>
      <c r="U731" s="6"/>
      <c r="V731" s="6"/>
      <c r="W731" s="6"/>
      <c r="X731" s="6"/>
      <c r="Y731" s="6"/>
      <c r="Z731" s="6"/>
      <c r="AA731" s="6"/>
      <c r="AB731" s="6"/>
      <c r="AC731" s="6"/>
      <c r="AD731" s="6"/>
      <c r="AE731" s="6"/>
    </row>
    <row r="732" spans="1:31" s="4" customFormat="1" ht="15" hidden="1" customHeight="1" outlineLevel="1" x14ac:dyDescent="0.2">
      <c r="A732" s="64"/>
      <c r="B732" s="64"/>
      <c r="C732" s="26" t="s">
        <v>1215</v>
      </c>
      <c r="D732" s="596"/>
      <c r="E732" s="596"/>
      <c r="F732" s="26" t="s">
        <v>1195</v>
      </c>
      <c r="G732" s="83">
        <v>8300</v>
      </c>
      <c r="H732" s="83">
        <v>11800</v>
      </c>
      <c r="I732" s="83">
        <v>9500</v>
      </c>
      <c r="J732" s="157">
        <v>4700</v>
      </c>
      <c r="K732" s="83">
        <v>9600</v>
      </c>
      <c r="L732" s="83">
        <v>16700</v>
      </c>
      <c r="M732" s="84">
        <v>470</v>
      </c>
      <c r="O732" s="6"/>
      <c r="P732" s="6"/>
      <c r="Q732" s="6"/>
      <c r="R732" s="6"/>
      <c r="S732" s="6"/>
      <c r="T732" s="6"/>
      <c r="U732" s="6"/>
      <c r="V732" s="6"/>
      <c r="W732" s="6"/>
      <c r="X732" s="6"/>
      <c r="Y732" s="6"/>
      <c r="Z732" s="6"/>
      <c r="AA732" s="6"/>
      <c r="AB732" s="6"/>
      <c r="AC732" s="6"/>
      <c r="AD732" s="6"/>
      <c r="AE732" s="6"/>
    </row>
    <row r="733" spans="1:31" s="4" customFormat="1" ht="15" hidden="1" customHeight="1" outlineLevel="1" x14ac:dyDescent="0.2">
      <c r="A733" s="64"/>
      <c r="B733" s="599"/>
      <c r="C733" s="599"/>
      <c r="D733" s="596"/>
      <c r="E733" s="596"/>
      <c r="F733" s="26" t="s">
        <v>1196</v>
      </c>
      <c r="G733" s="83">
        <v>0</v>
      </c>
      <c r="H733" s="83">
        <v>0</v>
      </c>
      <c r="I733" s="83">
        <v>0</v>
      </c>
      <c r="J733" s="157">
        <v>0</v>
      </c>
      <c r="K733" s="83">
        <v>0</v>
      </c>
      <c r="L733" s="83">
        <v>0</v>
      </c>
      <c r="M733" s="84">
        <v>0</v>
      </c>
      <c r="O733" s="6"/>
      <c r="P733" s="6"/>
      <c r="Q733" s="6"/>
      <c r="R733" s="6"/>
      <c r="S733" s="6"/>
      <c r="T733" s="6"/>
      <c r="U733" s="6"/>
      <c r="V733" s="6"/>
      <c r="W733" s="6"/>
      <c r="X733" s="6"/>
      <c r="Y733" s="6"/>
      <c r="Z733" s="6"/>
      <c r="AA733" s="6"/>
      <c r="AB733" s="6"/>
      <c r="AC733" s="6"/>
      <c r="AD733" s="6"/>
      <c r="AE733" s="6"/>
    </row>
    <row r="734" spans="1:31" s="4" customFormat="1" ht="15" hidden="1" customHeight="1" outlineLevel="1" x14ac:dyDescent="0.2">
      <c r="A734" s="64"/>
      <c r="B734" s="64"/>
      <c r="C734" s="80" t="s">
        <v>8</v>
      </c>
      <c r="D734" s="596"/>
      <c r="E734" s="596"/>
      <c r="F734" s="596"/>
      <c r="G734" s="596"/>
      <c r="H734" s="596"/>
      <c r="I734" s="596"/>
      <c r="J734" s="596"/>
      <c r="K734" s="596"/>
      <c r="M734" s="39"/>
      <c r="O734" s="6"/>
      <c r="P734" s="6"/>
      <c r="Q734" s="6"/>
      <c r="R734" s="6"/>
      <c r="S734" s="6"/>
      <c r="T734" s="6"/>
      <c r="U734" s="6"/>
      <c r="V734" s="6"/>
      <c r="W734" s="6"/>
      <c r="X734" s="6"/>
      <c r="Y734" s="6"/>
      <c r="Z734" s="6"/>
      <c r="AA734" s="6"/>
      <c r="AB734" s="6"/>
      <c r="AC734" s="6"/>
      <c r="AD734" s="6"/>
      <c r="AE734" s="6"/>
    </row>
    <row r="735" spans="1:31" s="4" customFormat="1" ht="15" hidden="1" customHeight="1" outlineLevel="1" x14ac:dyDescent="0.2">
      <c r="A735" s="64"/>
      <c r="B735" s="64"/>
      <c r="C735" s="26" t="s">
        <v>1230</v>
      </c>
      <c r="D735" s="596"/>
      <c r="E735" s="596"/>
      <c r="F735" s="85">
        <v>0</v>
      </c>
      <c r="G735" s="596"/>
      <c r="H735" s="80" t="s">
        <v>1082</v>
      </c>
      <c r="I735" s="596"/>
      <c r="J735" s="80">
        <v>0</v>
      </c>
      <c r="K735" s="596"/>
      <c r="M735" s="39"/>
      <c r="O735" s="6"/>
      <c r="P735" s="6"/>
      <c r="Q735" s="6"/>
      <c r="R735" s="6"/>
      <c r="S735" s="6"/>
      <c r="T735" s="6"/>
      <c r="U735" s="6"/>
      <c r="V735" s="6"/>
      <c r="W735" s="6"/>
      <c r="X735" s="6"/>
      <c r="Y735" s="6"/>
      <c r="Z735" s="6"/>
      <c r="AA735" s="6"/>
      <c r="AB735" s="6"/>
      <c r="AC735" s="6"/>
      <c r="AD735" s="6"/>
      <c r="AE735" s="6"/>
    </row>
    <row r="736" spans="1:31" s="4" customFormat="1" ht="15" hidden="1" customHeight="1" outlineLevel="1" x14ac:dyDescent="0.2">
      <c r="A736" s="64"/>
      <c r="B736" s="64"/>
      <c r="C736" s="26" t="s">
        <v>1081</v>
      </c>
      <c r="D736" s="596"/>
      <c r="E736" s="596"/>
      <c r="F736" s="85">
        <v>0.01</v>
      </c>
      <c r="G736" s="115" t="s">
        <v>1084</v>
      </c>
      <c r="H736" s="26" t="s">
        <v>78</v>
      </c>
      <c r="I736" s="596"/>
      <c r="J736" s="42">
        <v>1</v>
      </c>
      <c r="K736" s="596"/>
      <c r="M736" s="39"/>
      <c r="O736" s="6"/>
      <c r="P736" s="6"/>
      <c r="Q736" s="6"/>
      <c r="R736" s="6"/>
      <c r="S736" s="6"/>
      <c r="T736" s="6"/>
      <c r="U736" s="6"/>
      <c r="V736" s="6"/>
      <c r="W736" s="6"/>
      <c r="X736" s="6"/>
      <c r="Y736" s="6"/>
      <c r="Z736" s="6"/>
      <c r="AA736" s="6"/>
      <c r="AB736" s="6"/>
      <c r="AC736" s="6"/>
      <c r="AD736" s="6"/>
      <c r="AE736" s="6"/>
    </row>
    <row r="737" spans="1:31" s="4" customFormat="1" ht="15" hidden="1" customHeight="1" outlineLevel="1" x14ac:dyDescent="0.2">
      <c r="A737" s="64"/>
      <c r="B737" s="64"/>
      <c r="C737" s="26" t="s">
        <v>1231</v>
      </c>
      <c r="D737" s="134"/>
      <c r="E737" s="596"/>
      <c r="F737" s="85">
        <v>0.02</v>
      </c>
      <c r="G737" s="115" t="s">
        <v>1085</v>
      </c>
      <c r="H737" s="26" t="s">
        <v>80</v>
      </c>
      <c r="I737" s="596"/>
      <c r="J737" s="42">
        <v>2</v>
      </c>
      <c r="K737" s="596"/>
      <c r="M737" s="39"/>
      <c r="O737" s="6"/>
      <c r="P737" s="6"/>
      <c r="Q737" s="6"/>
      <c r="R737" s="6"/>
      <c r="S737" s="6"/>
      <c r="T737" s="6"/>
      <c r="U737" s="6"/>
      <c r="V737" s="6"/>
      <c r="W737" s="6"/>
      <c r="X737" s="6"/>
      <c r="Y737" s="6"/>
      <c r="Z737" s="6"/>
      <c r="AA737" s="6"/>
      <c r="AB737" s="6"/>
      <c r="AC737" s="6"/>
      <c r="AD737" s="6"/>
      <c r="AE737" s="6"/>
    </row>
    <row r="738" spans="1:31" s="4" customFormat="1" ht="15" hidden="1" customHeight="1" outlineLevel="1" x14ac:dyDescent="0.2">
      <c r="A738" s="64"/>
      <c r="B738" s="64"/>
      <c r="C738" s="26" t="s">
        <v>969</v>
      </c>
      <c r="D738" s="596"/>
      <c r="E738" s="596"/>
      <c r="F738" s="85">
        <v>0.03</v>
      </c>
      <c r="G738" s="115" t="s">
        <v>1086</v>
      </c>
      <c r="H738" s="26" t="s">
        <v>82</v>
      </c>
      <c r="I738" s="596"/>
      <c r="J738" s="42">
        <v>3</v>
      </c>
      <c r="K738" s="596"/>
      <c r="M738" s="39"/>
      <c r="O738" s="6"/>
      <c r="P738" s="6"/>
      <c r="Q738" s="6"/>
      <c r="R738" s="6"/>
      <c r="S738" s="6"/>
      <c r="T738" s="6"/>
      <c r="U738" s="6"/>
      <c r="V738" s="6"/>
      <c r="W738" s="6"/>
      <c r="X738" s="6"/>
      <c r="Y738" s="6"/>
      <c r="Z738" s="6"/>
      <c r="AA738" s="6"/>
      <c r="AB738" s="6"/>
      <c r="AC738" s="6"/>
      <c r="AD738" s="6"/>
      <c r="AE738" s="6"/>
    </row>
    <row r="739" spans="1:31" s="4" customFormat="1" ht="15" hidden="1" customHeight="1" outlineLevel="1" x14ac:dyDescent="0.2">
      <c r="A739" s="64"/>
      <c r="B739" s="64"/>
      <c r="C739" s="26" t="s">
        <v>970</v>
      </c>
      <c r="D739" s="596"/>
      <c r="E739" s="596"/>
      <c r="F739" s="85">
        <v>0.04</v>
      </c>
      <c r="G739" s="115" t="s">
        <v>1087</v>
      </c>
      <c r="H739" s="26" t="s">
        <v>84</v>
      </c>
      <c r="I739" s="596"/>
      <c r="J739" s="42">
        <v>4</v>
      </c>
      <c r="K739" s="596"/>
      <c r="M739" s="39"/>
      <c r="O739" s="6"/>
      <c r="P739" s="6"/>
      <c r="Q739" s="6"/>
      <c r="R739" s="6"/>
      <c r="S739" s="6"/>
      <c r="T739" s="6"/>
      <c r="U739" s="6"/>
      <c r="V739" s="6"/>
      <c r="W739" s="6"/>
      <c r="X739" s="6"/>
      <c r="Y739" s="6"/>
      <c r="Z739" s="6"/>
      <c r="AA739" s="6"/>
      <c r="AB739" s="6"/>
      <c r="AC739" s="6"/>
      <c r="AD739" s="6"/>
      <c r="AE739" s="6"/>
    </row>
    <row r="740" spans="1:31" s="4" customFormat="1" ht="15" hidden="1" customHeight="1" outlineLevel="1" x14ac:dyDescent="0.2">
      <c r="A740" s="64"/>
      <c r="B740" s="64"/>
      <c r="C740" s="26" t="s">
        <v>1232</v>
      </c>
      <c r="D740" s="596"/>
      <c r="E740" s="596"/>
      <c r="F740" s="85">
        <v>0.05</v>
      </c>
      <c r="G740" s="115" t="s">
        <v>1088</v>
      </c>
      <c r="H740" s="26" t="s">
        <v>86</v>
      </c>
      <c r="I740" s="596"/>
      <c r="J740" s="42">
        <v>5</v>
      </c>
      <c r="K740" s="596"/>
      <c r="M740" s="39"/>
      <c r="O740" s="6"/>
      <c r="P740" s="6"/>
      <c r="Q740" s="6"/>
      <c r="R740" s="6"/>
      <c r="S740" s="6"/>
      <c r="T740" s="6"/>
      <c r="U740" s="6"/>
      <c r="V740" s="6"/>
      <c r="W740" s="6"/>
      <c r="X740" s="6"/>
      <c r="Y740" s="6"/>
      <c r="Z740" s="6"/>
      <c r="AA740" s="6"/>
      <c r="AB740" s="6"/>
      <c r="AC740" s="6"/>
      <c r="AD740" s="6"/>
      <c r="AE740" s="6"/>
    </row>
    <row r="741" spans="1:31" s="4" customFormat="1" ht="15" hidden="1" customHeight="1" outlineLevel="1" x14ac:dyDescent="0.2">
      <c r="A741" s="64"/>
      <c r="B741" s="599"/>
      <c r="C741" s="599"/>
      <c r="D741" s="596"/>
      <c r="E741" s="596"/>
      <c r="F741" s="85">
        <v>0.06</v>
      </c>
      <c r="G741" s="115" t="s">
        <v>1089</v>
      </c>
      <c r="H741" s="26" t="s">
        <v>88</v>
      </c>
      <c r="I741" s="596"/>
      <c r="J741" s="42">
        <v>6</v>
      </c>
      <c r="K741" s="596"/>
      <c r="M741" s="39"/>
      <c r="O741" s="6"/>
      <c r="P741" s="6"/>
      <c r="Q741" s="6"/>
      <c r="R741" s="6"/>
      <c r="S741" s="6"/>
      <c r="T741" s="6"/>
      <c r="U741" s="6"/>
      <c r="V741" s="6"/>
      <c r="W741" s="6"/>
      <c r="X741" s="6"/>
      <c r="Y741" s="6"/>
      <c r="Z741" s="6"/>
      <c r="AA741" s="6"/>
      <c r="AB741" s="6"/>
      <c r="AC741" s="6"/>
      <c r="AD741" s="6"/>
      <c r="AE741" s="6"/>
    </row>
    <row r="742" spans="1:31" s="4" customFormat="1" ht="15" hidden="1" customHeight="1" outlineLevel="1" x14ac:dyDescent="0.2">
      <c r="A742" s="64"/>
      <c r="B742" s="64"/>
      <c r="C742" s="80" t="s">
        <v>8</v>
      </c>
      <c r="D742" s="596"/>
      <c r="E742" s="596"/>
      <c r="F742" s="85">
        <v>7.0000000000000007E-2</v>
      </c>
      <c r="G742" s="115" t="s">
        <v>1090</v>
      </c>
      <c r="H742" s="26" t="s">
        <v>70</v>
      </c>
      <c r="I742" s="596"/>
      <c r="J742" s="42">
        <v>7</v>
      </c>
      <c r="K742" s="596"/>
      <c r="M742" s="39"/>
      <c r="O742" s="6"/>
      <c r="P742" s="6"/>
      <c r="Q742" s="6"/>
      <c r="R742" s="6"/>
      <c r="S742" s="6"/>
      <c r="T742" s="6"/>
      <c r="U742" s="6"/>
      <c r="V742" s="6"/>
      <c r="W742" s="6"/>
      <c r="X742" s="6"/>
      <c r="Y742" s="6"/>
      <c r="Z742" s="6"/>
      <c r="AA742" s="6"/>
      <c r="AB742" s="6"/>
      <c r="AC742" s="6"/>
      <c r="AD742" s="6"/>
      <c r="AE742" s="6"/>
    </row>
    <row r="743" spans="1:31" s="4" customFormat="1" ht="15" hidden="1" customHeight="1" outlineLevel="1" x14ac:dyDescent="0.2">
      <c r="A743" s="64"/>
      <c r="B743" s="64"/>
      <c r="C743" s="26" t="s">
        <v>1197</v>
      </c>
      <c r="D743" s="596"/>
      <c r="E743" s="596"/>
      <c r="F743" s="85">
        <v>0.08</v>
      </c>
      <c r="G743" s="115" t="s">
        <v>1091</v>
      </c>
      <c r="H743" s="26" t="s">
        <v>1184</v>
      </c>
      <c r="I743" s="596"/>
      <c r="J743" s="42">
        <v>8</v>
      </c>
      <c r="K743" s="596"/>
      <c r="M743" s="39"/>
      <c r="O743" s="6"/>
      <c r="P743" s="6"/>
      <c r="Q743" s="6"/>
      <c r="R743" s="6"/>
      <c r="S743" s="6"/>
      <c r="T743" s="6"/>
      <c r="U743" s="6"/>
      <c r="V743" s="6"/>
      <c r="W743" s="6"/>
      <c r="X743" s="6"/>
      <c r="Y743" s="6"/>
      <c r="Z743" s="6"/>
      <c r="AA743" s="6"/>
      <c r="AB743" s="6"/>
      <c r="AC743" s="6"/>
      <c r="AD743" s="6"/>
      <c r="AE743" s="6"/>
    </row>
    <row r="744" spans="1:31" s="4" customFormat="1" ht="15" hidden="1" customHeight="1" outlineLevel="1" x14ac:dyDescent="0.2">
      <c r="A744" s="64"/>
      <c r="B744" s="64"/>
      <c r="C744" s="26" t="s">
        <v>1198</v>
      </c>
      <c r="D744" s="596"/>
      <c r="E744" s="596"/>
      <c r="F744" s="85">
        <v>0.09</v>
      </c>
      <c r="G744" s="115" t="s">
        <v>1092</v>
      </c>
      <c r="H744" s="26" t="s">
        <v>66</v>
      </c>
      <c r="I744" s="596"/>
      <c r="J744" s="42">
        <v>9</v>
      </c>
      <c r="K744" s="596"/>
      <c r="M744" s="39"/>
      <c r="O744" s="6"/>
      <c r="P744" s="6"/>
      <c r="Q744" s="6"/>
      <c r="R744" s="6"/>
      <c r="S744" s="6"/>
      <c r="T744" s="6"/>
      <c r="U744" s="6"/>
      <c r="V744" s="6"/>
      <c r="W744" s="6"/>
      <c r="X744" s="6"/>
      <c r="Y744" s="6"/>
      <c r="Z744" s="6"/>
      <c r="AA744" s="6"/>
      <c r="AB744" s="6"/>
      <c r="AC744" s="6"/>
      <c r="AD744" s="6"/>
      <c r="AE744" s="6"/>
    </row>
    <row r="745" spans="1:31" s="4" customFormat="1" ht="15" hidden="1" customHeight="1" outlineLevel="1" x14ac:dyDescent="0.2">
      <c r="A745" s="64"/>
      <c r="B745" s="64"/>
      <c r="C745" s="26" t="s">
        <v>1199</v>
      </c>
      <c r="D745" s="596"/>
      <c r="E745" s="596"/>
      <c r="F745" s="85">
        <v>0.1</v>
      </c>
      <c r="G745" s="115" t="s">
        <v>1093</v>
      </c>
      <c r="H745" s="43" t="s">
        <v>68</v>
      </c>
      <c r="I745" s="596"/>
      <c r="J745" s="42">
        <v>10</v>
      </c>
      <c r="K745" s="596"/>
      <c r="M745" s="39"/>
      <c r="O745" s="6"/>
      <c r="P745" s="6"/>
      <c r="Q745" s="6"/>
      <c r="R745" s="6"/>
      <c r="S745" s="6"/>
      <c r="T745" s="6"/>
      <c r="U745" s="6"/>
      <c r="V745" s="6"/>
      <c r="W745" s="6"/>
      <c r="X745" s="6"/>
      <c r="Y745" s="6"/>
      <c r="Z745" s="6"/>
      <c r="AA745" s="6"/>
      <c r="AB745" s="6"/>
      <c r="AC745" s="6"/>
      <c r="AD745" s="6"/>
      <c r="AE745" s="6"/>
    </row>
    <row r="746" spans="1:31" s="4" customFormat="1" ht="15" hidden="1" customHeight="1" outlineLevel="1" x14ac:dyDescent="0.2">
      <c r="A746" s="64"/>
      <c r="B746" s="64"/>
      <c r="C746" s="26" t="s">
        <v>1200</v>
      </c>
      <c r="D746" s="596"/>
      <c r="E746" s="596"/>
      <c r="F746" s="85">
        <v>0.11</v>
      </c>
      <c r="G746" s="596"/>
      <c r="H746" s="596"/>
      <c r="I746" s="596"/>
      <c r="J746" s="42">
        <v>11</v>
      </c>
      <c r="K746" s="596"/>
      <c r="M746" s="39"/>
      <c r="O746" s="6"/>
      <c r="P746" s="6"/>
      <c r="Q746" s="6"/>
      <c r="R746" s="6"/>
      <c r="S746" s="6"/>
      <c r="T746" s="6"/>
      <c r="U746" s="6"/>
      <c r="V746" s="6"/>
      <c r="W746" s="6"/>
      <c r="X746" s="6"/>
      <c r="Y746" s="6"/>
      <c r="Z746" s="6"/>
      <c r="AA746" s="6"/>
      <c r="AB746" s="6"/>
      <c r="AC746" s="6"/>
      <c r="AD746" s="6"/>
      <c r="AE746" s="6"/>
    </row>
    <row r="747" spans="1:31" s="4" customFormat="1" ht="15" hidden="1" customHeight="1" outlineLevel="1" x14ac:dyDescent="0.2">
      <c r="A747" s="64"/>
      <c r="B747" s="64"/>
      <c r="C747" s="26" t="s">
        <v>1201</v>
      </c>
      <c r="D747" s="596"/>
      <c r="E747" s="596"/>
      <c r="F747" s="85">
        <v>0.12</v>
      </c>
      <c r="G747" s="596"/>
      <c r="H747" s="596"/>
      <c r="I747" s="596"/>
      <c r="J747" s="42">
        <v>12</v>
      </c>
      <c r="K747" s="596"/>
      <c r="M747" s="39"/>
      <c r="O747" s="6"/>
      <c r="P747" s="6"/>
      <c r="Q747" s="6"/>
      <c r="R747" s="6"/>
      <c r="S747" s="6"/>
      <c r="T747" s="6"/>
      <c r="U747" s="6"/>
      <c r="V747" s="6"/>
      <c r="W747" s="6"/>
      <c r="X747" s="6"/>
      <c r="Y747" s="6"/>
      <c r="Z747" s="6"/>
      <c r="AA747" s="6"/>
      <c r="AB747" s="6"/>
      <c r="AC747" s="6"/>
      <c r="AD747" s="6"/>
      <c r="AE747" s="6"/>
    </row>
    <row r="748" spans="1:31" s="4" customFormat="1" ht="15" hidden="1" customHeight="1" outlineLevel="1" x14ac:dyDescent="0.2">
      <c r="A748" s="64"/>
      <c r="B748" s="64"/>
      <c r="C748" s="26" t="s">
        <v>1239</v>
      </c>
      <c r="D748" s="596"/>
      <c r="E748" s="596"/>
      <c r="F748" s="85">
        <v>0.13</v>
      </c>
      <c r="G748" s="596"/>
      <c r="H748" s="596"/>
      <c r="I748" s="596"/>
      <c r="J748" s="42">
        <v>13</v>
      </c>
      <c r="K748" s="596"/>
      <c r="M748" s="39"/>
      <c r="O748" s="6"/>
      <c r="P748" s="6"/>
      <c r="Q748" s="6"/>
      <c r="R748" s="6"/>
      <c r="S748" s="6"/>
      <c r="T748" s="6"/>
      <c r="U748" s="6"/>
      <c r="V748" s="6"/>
      <c r="W748" s="6"/>
      <c r="X748" s="6"/>
      <c r="Y748" s="6"/>
      <c r="Z748" s="6"/>
      <c r="AA748" s="6"/>
      <c r="AB748" s="6"/>
      <c r="AC748" s="6"/>
      <c r="AD748" s="6"/>
      <c r="AE748" s="6"/>
    </row>
    <row r="749" spans="1:31" s="4" customFormat="1" ht="15" hidden="1" customHeight="1" outlineLevel="1" x14ac:dyDescent="0.2">
      <c r="A749" s="64"/>
      <c r="B749" s="64"/>
      <c r="C749" s="26" t="s">
        <v>1202</v>
      </c>
      <c r="D749" s="596"/>
      <c r="E749" s="596"/>
      <c r="F749" s="85">
        <v>0.14000000000000001</v>
      </c>
      <c r="G749" s="596"/>
      <c r="H749" s="596"/>
      <c r="I749" s="596"/>
      <c r="J749" s="42">
        <v>14</v>
      </c>
      <c r="K749" s="596"/>
      <c r="M749" s="39"/>
      <c r="O749" s="6"/>
      <c r="P749" s="6"/>
      <c r="Q749" s="6"/>
      <c r="R749" s="6"/>
      <c r="S749" s="6"/>
      <c r="T749" s="6"/>
      <c r="U749" s="6"/>
      <c r="V749" s="6"/>
      <c r="W749" s="6"/>
      <c r="X749" s="6"/>
      <c r="Y749" s="6"/>
      <c r="Z749" s="6"/>
      <c r="AA749" s="6"/>
      <c r="AB749" s="6"/>
      <c r="AC749" s="6"/>
      <c r="AD749" s="6"/>
      <c r="AE749" s="6"/>
    </row>
    <row r="750" spans="1:31" s="4" customFormat="1" ht="15" hidden="1" customHeight="1" outlineLevel="1" x14ac:dyDescent="0.2">
      <c r="A750" s="64"/>
      <c r="B750" s="64"/>
      <c r="C750" s="26" t="s">
        <v>1203</v>
      </c>
      <c r="D750" s="134"/>
      <c r="E750" s="596"/>
      <c r="F750" s="85">
        <v>0.15</v>
      </c>
      <c r="G750" s="596"/>
      <c r="H750" s="596"/>
      <c r="I750" s="596"/>
      <c r="J750" s="42">
        <v>15</v>
      </c>
      <c r="K750" s="596"/>
      <c r="M750" s="39"/>
      <c r="O750" s="6"/>
      <c r="P750" s="6"/>
      <c r="Q750" s="6"/>
      <c r="R750" s="6"/>
      <c r="S750" s="6"/>
      <c r="T750" s="6"/>
      <c r="U750" s="6"/>
      <c r="V750" s="6"/>
      <c r="W750" s="6"/>
      <c r="X750" s="6"/>
      <c r="Y750" s="6"/>
      <c r="Z750" s="6"/>
      <c r="AA750" s="6"/>
      <c r="AB750" s="6"/>
      <c r="AC750" s="6"/>
      <c r="AD750" s="6"/>
      <c r="AE750" s="6"/>
    </row>
    <row r="751" spans="1:31" s="4" customFormat="1" ht="15" hidden="1" customHeight="1" outlineLevel="1" x14ac:dyDescent="0.2">
      <c r="A751" s="64"/>
      <c r="B751" s="64"/>
      <c r="C751" s="26" t="s">
        <v>1233</v>
      </c>
      <c r="D751" s="596"/>
      <c r="E751" s="596"/>
      <c r="F751" s="85">
        <v>0.16</v>
      </c>
      <c r="G751" s="596"/>
      <c r="H751" s="596"/>
      <c r="I751" s="596"/>
      <c r="J751" s="42">
        <v>16</v>
      </c>
      <c r="K751" s="596"/>
      <c r="M751" s="39"/>
      <c r="O751" s="6"/>
      <c r="P751" s="6"/>
      <c r="Q751" s="6"/>
      <c r="R751" s="6"/>
      <c r="S751" s="6"/>
      <c r="T751" s="6"/>
      <c r="U751" s="6"/>
      <c r="V751" s="6"/>
      <c r="W751" s="6"/>
      <c r="X751" s="6"/>
      <c r="Y751" s="6"/>
      <c r="Z751" s="6"/>
      <c r="AA751" s="6"/>
      <c r="AB751" s="6"/>
      <c r="AC751" s="6"/>
      <c r="AD751" s="6"/>
      <c r="AE751" s="6"/>
    </row>
    <row r="752" spans="1:31" s="4" customFormat="1" ht="15" hidden="1" customHeight="1" outlineLevel="1" x14ac:dyDescent="0.2">
      <c r="A752" s="64"/>
      <c r="B752" s="64"/>
      <c r="C752" s="26" t="s">
        <v>1094</v>
      </c>
      <c r="D752" s="596"/>
      <c r="E752" s="596"/>
      <c r="F752" s="85">
        <v>0.17</v>
      </c>
      <c r="G752" s="596"/>
      <c r="H752" s="596"/>
      <c r="I752" s="596"/>
      <c r="J752" s="42">
        <v>17</v>
      </c>
      <c r="K752" s="596"/>
      <c r="M752" s="39"/>
      <c r="O752" s="6"/>
      <c r="P752" s="6"/>
      <c r="Q752" s="6"/>
      <c r="R752" s="6"/>
      <c r="S752" s="6"/>
      <c r="T752" s="6"/>
      <c r="U752" s="6"/>
      <c r="V752" s="6"/>
      <c r="W752" s="6"/>
      <c r="X752" s="6"/>
      <c r="Y752" s="6"/>
      <c r="Z752" s="6"/>
      <c r="AA752" s="6"/>
      <c r="AB752" s="6"/>
      <c r="AC752" s="6"/>
      <c r="AD752" s="6"/>
      <c r="AE752" s="6"/>
    </row>
    <row r="753" spans="1:31" s="4" customFormat="1" ht="15" hidden="1" customHeight="1" outlineLevel="1" x14ac:dyDescent="0.2">
      <c r="A753" s="64"/>
      <c r="B753" s="64"/>
      <c r="C753" s="599"/>
      <c r="D753" s="596"/>
      <c r="E753" s="596"/>
      <c r="F753" s="85">
        <v>0.18</v>
      </c>
      <c r="G753" s="596"/>
      <c r="H753" s="596"/>
      <c r="I753" s="596"/>
      <c r="J753" s="42">
        <v>18</v>
      </c>
      <c r="K753" s="596"/>
      <c r="M753" s="39"/>
      <c r="O753" s="6"/>
      <c r="P753" s="6"/>
      <c r="Q753" s="6"/>
      <c r="R753" s="6"/>
      <c r="S753" s="6"/>
      <c r="T753" s="6"/>
      <c r="U753" s="6"/>
      <c r="V753" s="6"/>
      <c r="W753" s="6"/>
      <c r="X753" s="6"/>
      <c r="Y753" s="6"/>
      <c r="Z753" s="6"/>
      <c r="AA753" s="6"/>
      <c r="AB753" s="6"/>
      <c r="AC753" s="6"/>
      <c r="AD753" s="6"/>
      <c r="AE753" s="6"/>
    </row>
    <row r="754" spans="1:31" s="4" customFormat="1" ht="15" hidden="1" customHeight="1" outlineLevel="1" x14ac:dyDescent="0.2">
      <c r="A754" s="64"/>
      <c r="B754" s="599"/>
      <c r="C754" s="80" t="s">
        <v>8</v>
      </c>
      <c r="D754" s="596"/>
      <c r="E754" s="596"/>
      <c r="F754" s="85">
        <v>0.19</v>
      </c>
      <c r="G754" s="596"/>
      <c r="H754" s="596"/>
      <c r="I754" s="596"/>
      <c r="J754" s="42">
        <v>19</v>
      </c>
      <c r="K754" s="596"/>
      <c r="M754" s="39"/>
      <c r="O754" s="6"/>
      <c r="P754" s="6"/>
      <c r="Q754" s="6"/>
      <c r="R754" s="6"/>
      <c r="S754" s="6"/>
      <c r="T754" s="6"/>
      <c r="U754" s="6"/>
      <c r="V754" s="6"/>
      <c r="W754" s="6"/>
      <c r="X754" s="6"/>
      <c r="Y754" s="6"/>
      <c r="Z754" s="6"/>
      <c r="AA754" s="6"/>
      <c r="AB754" s="6"/>
      <c r="AC754" s="6"/>
      <c r="AD754" s="6"/>
      <c r="AE754" s="6"/>
    </row>
    <row r="755" spans="1:31" s="4" customFormat="1" ht="15" hidden="1" customHeight="1" outlineLevel="1" x14ac:dyDescent="0.2">
      <c r="A755" s="64"/>
      <c r="B755" s="64"/>
      <c r="C755" s="26" t="s">
        <v>1204</v>
      </c>
      <c r="D755" s="596"/>
      <c r="E755" s="596"/>
      <c r="F755" s="85">
        <v>0.2</v>
      </c>
      <c r="G755" s="596"/>
      <c r="H755" s="596"/>
      <c r="I755" s="596"/>
      <c r="J755" s="42">
        <v>20</v>
      </c>
      <c r="K755" s="596"/>
      <c r="M755" s="39"/>
      <c r="O755" s="6"/>
      <c r="P755" s="6"/>
      <c r="Q755" s="6"/>
      <c r="R755" s="6"/>
      <c r="S755" s="6"/>
      <c r="T755" s="6"/>
      <c r="U755" s="6"/>
      <c r="V755" s="6"/>
      <c r="W755" s="6"/>
      <c r="X755" s="6"/>
      <c r="Y755" s="6"/>
      <c r="Z755" s="6"/>
      <c r="AA755" s="6"/>
      <c r="AB755" s="6"/>
      <c r="AC755" s="6"/>
      <c r="AD755" s="6"/>
      <c r="AE755" s="6"/>
    </row>
    <row r="756" spans="1:31" s="4" customFormat="1" ht="15" hidden="1" customHeight="1" outlineLevel="1" x14ac:dyDescent="0.2">
      <c r="A756" s="64"/>
      <c r="B756" s="64"/>
      <c r="C756" s="26" t="s">
        <v>1205</v>
      </c>
      <c r="D756" s="596"/>
      <c r="E756" s="596"/>
      <c r="F756" s="85">
        <v>0.21</v>
      </c>
      <c r="G756" s="596"/>
      <c r="H756" s="596"/>
      <c r="I756" s="596"/>
      <c r="J756" s="42">
        <v>21</v>
      </c>
      <c r="K756" s="596"/>
      <c r="M756" s="39"/>
      <c r="O756" s="6"/>
      <c r="P756" s="6"/>
      <c r="Q756" s="6"/>
      <c r="R756" s="6"/>
      <c r="S756" s="6"/>
      <c r="T756" s="6"/>
      <c r="U756" s="6"/>
      <c r="V756" s="6"/>
      <c r="W756" s="6"/>
      <c r="X756" s="6"/>
      <c r="Y756" s="6"/>
      <c r="Z756" s="6"/>
      <c r="AA756" s="6"/>
      <c r="AB756" s="6"/>
      <c r="AC756" s="6"/>
      <c r="AD756" s="6"/>
      <c r="AE756" s="6"/>
    </row>
    <row r="757" spans="1:31" s="4" customFormat="1" ht="15" hidden="1" customHeight="1" outlineLevel="1" x14ac:dyDescent="0.2">
      <c r="A757" s="64"/>
      <c r="B757" s="64"/>
      <c r="C757" s="26" t="s">
        <v>1206</v>
      </c>
      <c r="D757" s="596"/>
      <c r="E757" s="596"/>
      <c r="F757" s="85">
        <v>0.22</v>
      </c>
      <c r="G757" s="596"/>
      <c r="H757" s="596"/>
      <c r="I757" s="596"/>
      <c r="J757" s="42">
        <v>22</v>
      </c>
      <c r="K757" s="596"/>
      <c r="M757" s="39"/>
      <c r="O757" s="6"/>
      <c r="P757" s="6"/>
      <c r="Q757" s="6"/>
      <c r="R757" s="6"/>
      <c r="S757" s="6"/>
      <c r="T757" s="6"/>
      <c r="U757" s="6"/>
      <c r="V757" s="6"/>
      <c r="W757" s="6"/>
      <c r="X757" s="6"/>
      <c r="Y757" s="6"/>
      <c r="Z757" s="6"/>
      <c r="AA757" s="6"/>
      <c r="AB757" s="6"/>
      <c r="AC757" s="6"/>
      <c r="AD757" s="6"/>
      <c r="AE757" s="6"/>
    </row>
    <row r="758" spans="1:31" s="4" customFormat="1" ht="15" hidden="1" customHeight="1" outlineLevel="1" x14ac:dyDescent="0.2">
      <c r="A758" s="64"/>
      <c r="B758" s="64"/>
      <c r="C758" s="26" t="s">
        <v>1207</v>
      </c>
      <c r="D758" s="596"/>
      <c r="E758" s="596"/>
      <c r="F758" s="85">
        <v>0.23</v>
      </c>
      <c r="G758" s="596"/>
      <c r="H758" s="596"/>
      <c r="I758" s="596"/>
      <c r="J758" s="42">
        <v>23</v>
      </c>
      <c r="K758" s="596"/>
      <c r="M758" s="39"/>
      <c r="O758" s="6"/>
      <c r="P758" s="6"/>
      <c r="Q758" s="6"/>
      <c r="R758" s="6"/>
      <c r="S758" s="6"/>
      <c r="T758" s="6"/>
      <c r="U758" s="6"/>
      <c r="V758" s="6"/>
      <c r="W758" s="6"/>
      <c r="X758" s="6"/>
      <c r="Y758" s="6"/>
      <c r="Z758" s="6"/>
      <c r="AA758" s="6"/>
      <c r="AB758" s="6"/>
      <c r="AC758" s="6"/>
      <c r="AD758" s="6"/>
      <c r="AE758" s="6"/>
    </row>
    <row r="759" spans="1:31" s="4" customFormat="1" ht="15" hidden="1" customHeight="1" outlineLevel="1" x14ac:dyDescent="0.2">
      <c r="A759" s="64"/>
      <c r="B759" s="64"/>
      <c r="C759" s="26" t="s">
        <v>1208</v>
      </c>
      <c r="D759" s="596"/>
      <c r="E759" s="596"/>
      <c r="F759" s="85">
        <v>0.24</v>
      </c>
      <c r="G759" s="596"/>
      <c r="H759" s="596"/>
      <c r="I759" s="596"/>
      <c r="J759" s="42">
        <v>24</v>
      </c>
      <c r="K759" s="596"/>
      <c r="M759" s="39"/>
      <c r="O759" s="6"/>
      <c r="P759" s="6"/>
      <c r="Q759" s="6"/>
      <c r="R759" s="6"/>
      <c r="S759" s="6"/>
      <c r="T759" s="6"/>
      <c r="U759" s="6"/>
      <c r="V759" s="6"/>
      <c r="W759" s="6"/>
      <c r="X759" s="6"/>
      <c r="Y759" s="6"/>
      <c r="Z759" s="6"/>
      <c r="AA759" s="6"/>
      <c r="AB759" s="6"/>
      <c r="AC759" s="6"/>
      <c r="AD759" s="6"/>
      <c r="AE759" s="6"/>
    </row>
    <row r="760" spans="1:31" s="4" customFormat="1" ht="15" hidden="1" customHeight="1" outlineLevel="1" x14ac:dyDescent="0.2">
      <c r="A760" s="64"/>
      <c r="B760" s="64"/>
      <c r="C760" s="26" t="s">
        <v>1234</v>
      </c>
      <c r="D760" s="596"/>
      <c r="E760" s="596"/>
      <c r="F760" s="85">
        <v>0.25</v>
      </c>
      <c r="G760" s="596"/>
      <c r="H760" s="596"/>
      <c r="I760" s="596"/>
      <c r="J760" s="42">
        <v>25</v>
      </c>
      <c r="K760" s="596"/>
      <c r="M760" s="39"/>
      <c r="O760" s="6"/>
      <c r="P760" s="6"/>
      <c r="Q760" s="6"/>
      <c r="R760" s="6"/>
      <c r="S760" s="6"/>
      <c r="T760" s="6"/>
      <c r="U760" s="6"/>
      <c r="V760" s="6"/>
      <c r="W760" s="6"/>
      <c r="X760" s="6"/>
      <c r="Y760" s="6"/>
      <c r="Z760" s="6"/>
      <c r="AA760" s="6"/>
      <c r="AB760" s="6"/>
      <c r="AC760" s="6"/>
      <c r="AD760" s="6"/>
      <c r="AE760" s="6"/>
    </row>
    <row r="761" spans="1:31" s="4" customFormat="1" ht="15" hidden="1" customHeight="1" outlineLevel="1" x14ac:dyDescent="0.2">
      <c r="A761" s="64"/>
      <c r="B761" s="64"/>
      <c r="C761" s="26" t="s">
        <v>1209</v>
      </c>
      <c r="D761" s="596"/>
      <c r="E761" s="596"/>
      <c r="F761" s="85">
        <v>0.26</v>
      </c>
      <c r="G761" s="596"/>
      <c r="H761" s="596"/>
      <c r="I761" s="596"/>
      <c r="J761" s="42">
        <v>26</v>
      </c>
      <c r="K761" s="596"/>
      <c r="M761" s="39"/>
      <c r="O761" s="6"/>
      <c r="P761" s="6"/>
      <c r="Q761" s="6"/>
      <c r="R761" s="6"/>
      <c r="S761" s="6"/>
      <c r="T761" s="6"/>
      <c r="U761" s="6"/>
      <c r="V761" s="6"/>
      <c r="W761" s="6"/>
      <c r="X761" s="6"/>
      <c r="Y761" s="6"/>
      <c r="Z761" s="6"/>
      <c r="AA761" s="6"/>
      <c r="AB761" s="6"/>
      <c r="AC761" s="6"/>
      <c r="AD761" s="6"/>
      <c r="AE761" s="6"/>
    </row>
    <row r="762" spans="1:31" s="4" customFormat="1" ht="15" hidden="1" customHeight="1" outlineLevel="1" x14ac:dyDescent="0.2">
      <c r="A762" s="64"/>
      <c r="B762" s="64"/>
      <c r="C762" s="26" t="s">
        <v>1235</v>
      </c>
      <c r="D762" s="7"/>
      <c r="E762" s="596"/>
      <c r="F762" s="85">
        <v>0.27</v>
      </c>
      <c r="G762" s="596"/>
      <c r="H762" s="596"/>
      <c r="I762" s="596"/>
      <c r="J762" s="42">
        <v>27</v>
      </c>
      <c r="K762" s="596"/>
      <c r="M762" s="39"/>
      <c r="O762" s="6"/>
      <c r="P762" s="6"/>
      <c r="Q762" s="6"/>
      <c r="R762" s="6"/>
      <c r="S762" s="6"/>
      <c r="T762" s="6"/>
      <c r="U762" s="6"/>
      <c r="V762" s="6"/>
      <c r="W762" s="6"/>
      <c r="X762" s="6"/>
      <c r="Y762" s="6"/>
      <c r="Z762" s="6"/>
      <c r="AA762" s="6"/>
      <c r="AB762" s="6"/>
      <c r="AC762" s="6"/>
      <c r="AD762" s="6"/>
      <c r="AE762" s="6"/>
    </row>
    <row r="763" spans="1:31" s="4" customFormat="1" ht="15" hidden="1" customHeight="1" outlineLevel="1" x14ac:dyDescent="0.2">
      <c r="A763" s="64"/>
      <c r="B763" s="64"/>
      <c r="C763" s="26" t="s">
        <v>1210</v>
      </c>
      <c r="D763" s="134"/>
      <c r="E763" s="596"/>
      <c r="F763" s="85">
        <v>0.28000000000000003</v>
      </c>
      <c r="G763" s="596"/>
      <c r="H763" s="596"/>
      <c r="I763" s="596"/>
      <c r="J763" s="42">
        <v>28</v>
      </c>
      <c r="K763" s="596"/>
      <c r="M763" s="39"/>
      <c r="O763" s="6"/>
      <c r="P763" s="6"/>
      <c r="Q763" s="6"/>
      <c r="R763" s="6"/>
      <c r="S763" s="6"/>
      <c r="T763" s="6"/>
      <c r="U763" s="6"/>
      <c r="V763" s="6"/>
      <c r="W763" s="6"/>
      <c r="X763" s="6"/>
      <c r="Y763" s="6"/>
      <c r="Z763" s="6"/>
      <c r="AA763" s="6"/>
      <c r="AB763" s="6"/>
      <c r="AC763" s="6"/>
      <c r="AD763" s="6"/>
      <c r="AE763" s="6"/>
    </row>
    <row r="764" spans="1:31" s="4" customFormat="1" ht="15" hidden="1" customHeight="1" outlineLevel="1" x14ac:dyDescent="0.2">
      <c r="A764" s="64"/>
      <c r="B764" s="64"/>
      <c r="C764" s="26" t="s">
        <v>1236</v>
      </c>
      <c r="D764" s="596"/>
      <c r="E764" s="596"/>
      <c r="F764" s="85">
        <v>0.28999999999999998</v>
      </c>
      <c r="G764" s="596"/>
      <c r="H764" s="596"/>
      <c r="I764" s="596"/>
      <c r="J764" s="42">
        <v>29</v>
      </c>
      <c r="K764" s="596"/>
      <c r="M764" s="39"/>
      <c r="O764" s="6"/>
      <c r="P764" s="6"/>
      <c r="Q764" s="6"/>
      <c r="R764" s="6"/>
      <c r="S764" s="6"/>
      <c r="T764" s="6"/>
      <c r="U764" s="6"/>
      <c r="V764" s="6"/>
      <c r="W764" s="6"/>
      <c r="X764" s="6"/>
      <c r="Y764" s="6"/>
      <c r="Z764" s="6"/>
      <c r="AA764" s="6"/>
      <c r="AB764" s="6"/>
      <c r="AC764" s="6"/>
      <c r="AD764" s="6"/>
      <c r="AE764" s="6"/>
    </row>
    <row r="765" spans="1:31" s="4" customFormat="1" ht="15" hidden="1" customHeight="1" outlineLevel="1" x14ac:dyDescent="0.2">
      <c r="A765" s="64"/>
      <c r="B765" s="64"/>
      <c r="C765" s="26" t="s">
        <v>1211</v>
      </c>
      <c r="D765" s="596"/>
      <c r="E765" s="596"/>
      <c r="F765" s="85">
        <v>0.3</v>
      </c>
      <c r="G765" s="596"/>
      <c r="H765" s="596"/>
      <c r="I765" s="596"/>
      <c r="J765" s="42">
        <v>30</v>
      </c>
      <c r="K765" s="596"/>
      <c r="M765" s="39"/>
      <c r="O765" s="6"/>
      <c r="P765" s="6"/>
      <c r="Q765" s="6"/>
      <c r="R765" s="6"/>
      <c r="S765" s="6"/>
      <c r="T765" s="6"/>
      <c r="U765" s="6"/>
      <c r="V765" s="6"/>
      <c r="W765" s="6"/>
      <c r="X765" s="6"/>
      <c r="Y765" s="6"/>
      <c r="Z765" s="6"/>
      <c r="AA765" s="6"/>
      <c r="AB765" s="6"/>
      <c r="AC765" s="6"/>
      <c r="AD765" s="6"/>
      <c r="AE765" s="6"/>
    </row>
    <row r="766" spans="1:31" s="4" customFormat="1" ht="15" hidden="1" customHeight="1" outlineLevel="1" x14ac:dyDescent="0.2">
      <c r="A766" s="64"/>
      <c r="B766" s="64"/>
      <c r="C766" s="26" t="s">
        <v>1237</v>
      </c>
      <c r="D766" s="596"/>
      <c r="E766" s="596"/>
      <c r="F766" s="85">
        <v>0.35</v>
      </c>
      <c r="G766" s="596"/>
      <c r="H766" s="596"/>
      <c r="I766" s="596"/>
      <c r="J766" s="42">
        <v>31</v>
      </c>
      <c r="K766" s="596"/>
      <c r="M766" s="39"/>
      <c r="O766" s="6"/>
      <c r="P766" s="6"/>
      <c r="Q766" s="6"/>
      <c r="R766" s="6"/>
      <c r="S766" s="6"/>
      <c r="T766" s="6"/>
      <c r="U766" s="6"/>
      <c r="V766" s="6"/>
      <c r="W766" s="6"/>
      <c r="X766" s="6"/>
      <c r="Y766" s="6"/>
      <c r="Z766" s="6"/>
      <c r="AA766" s="6"/>
      <c r="AB766" s="6"/>
      <c r="AC766" s="6"/>
      <c r="AD766" s="6"/>
      <c r="AE766" s="6"/>
    </row>
    <row r="767" spans="1:31" s="4" customFormat="1" ht="15" hidden="1" customHeight="1" outlineLevel="1" x14ac:dyDescent="0.2">
      <c r="A767" s="64"/>
      <c r="B767" s="64"/>
      <c r="C767" s="26" t="s">
        <v>1212</v>
      </c>
      <c r="D767" s="596"/>
      <c r="E767" s="596"/>
      <c r="F767" s="85">
        <v>0.4</v>
      </c>
      <c r="G767" s="596"/>
      <c r="H767" s="596"/>
      <c r="I767" s="596"/>
      <c r="J767" s="42">
        <v>32</v>
      </c>
      <c r="K767" s="596"/>
      <c r="M767" s="39"/>
      <c r="O767" s="6"/>
      <c r="P767" s="6"/>
      <c r="Q767" s="6"/>
      <c r="R767" s="6"/>
      <c r="S767" s="6"/>
      <c r="T767" s="6"/>
      <c r="U767" s="6"/>
      <c r="V767" s="6"/>
      <c r="W767" s="6"/>
      <c r="X767" s="6"/>
      <c r="Y767" s="6"/>
      <c r="Z767" s="6"/>
      <c r="AA767" s="6"/>
      <c r="AB767" s="6"/>
      <c r="AC767" s="6"/>
      <c r="AD767" s="6"/>
      <c r="AE767" s="6"/>
    </row>
    <row r="768" spans="1:31" s="4" customFormat="1" ht="15" hidden="1" customHeight="1" outlineLevel="1" x14ac:dyDescent="0.25">
      <c r="B768" s="596"/>
      <c r="C768" s="26" t="s">
        <v>1238</v>
      </c>
      <c r="D768" s="596"/>
      <c r="E768" s="596"/>
      <c r="F768" s="85">
        <v>0.45</v>
      </c>
      <c r="G768" s="596"/>
      <c r="H768" s="596"/>
      <c r="I768" s="596"/>
      <c r="J768" s="42">
        <v>33</v>
      </c>
      <c r="K768" s="596"/>
      <c r="M768" s="39"/>
      <c r="O768" s="6"/>
      <c r="P768" s="6"/>
      <c r="Q768" s="6"/>
      <c r="R768" s="6"/>
      <c r="S768" s="6"/>
      <c r="T768" s="6"/>
      <c r="U768" s="6"/>
      <c r="V768" s="6"/>
      <c r="W768" s="6"/>
      <c r="X768" s="6"/>
      <c r="Y768" s="6"/>
      <c r="Z768" s="6"/>
      <c r="AA768" s="6"/>
      <c r="AB768" s="6"/>
      <c r="AC768" s="6"/>
      <c r="AD768" s="6"/>
      <c r="AE768" s="6"/>
    </row>
    <row r="769" spans="1:31" s="4" customFormat="1" ht="15" hidden="1" customHeight="1" outlineLevel="1" x14ac:dyDescent="0.2">
      <c r="A769" s="64"/>
      <c r="B769" s="64"/>
      <c r="D769" s="596"/>
      <c r="E769" s="596"/>
      <c r="F769" s="85">
        <v>0.5</v>
      </c>
      <c r="G769" s="596"/>
      <c r="H769" s="596"/>
      <c r="I769" s="596"/>
      <c r="J769" s="42">
        <v>34</v>
      </c>
      <c r="K769" s="596"/>
      <c r="M769" s="39"/>
      <c r="O769" s="6"/>
      <c r="P769" s="6"/>
      <c r="Q769" s="6"/>
      <c r="R769" s="6"/>
      <c r="S769" s="6"/>
      <c r="T769" s="6"/>
      <c r="U769" s="6"/>
      <c r="V769" s="6"/>
      <c r="W769" s="6"/>
      <c r="X769" s="6"/>
      <c r="Y769" s="6"/>
      <c r="Z769" s="6"/>
      <c r="AA769" s="6"/>
      <c r="AB769" s="6"/>
      <c r="AC769" s="6"/>
      <c r="AD769" s="6"/>
      <c r="AE769" s="6"/>
    </row>
    <row r="770" spans="1:31" s="4" customFormat="1" ht="15" hidden="1" customHeight="1" outlineLevel="1" x14ac:dyDescent="0.2">
      <c r="A770" s="64"/>
      <c r="B770" s="64"/>
      <c r="C770" s="26" t="s">
        <v>8</v>
      </c>
      <c r="D770" s="596"/>
      <c r="E770" s="596"/>
      <c r="F770" s="85">
        <v>0.55000000000000004</v>
      </c>
      <c r="G770" s="596"/>
      <c r="H770" s="596"/>
      <c r="I770" s="596"/>
      <c r="J770" s="42">
        <v>35</v>
      </c>
      <c r="K770" s="596"/>
      <c r="M770" s="39"/>
      <c r="O770" s="6"/>
      <c r="P770" s="6"/>
      <c r="Q770" s="6"/>
      <c r="R770" s="6"/>
      <c r="S770" s="6"/>
      <c r="T770" s="6"/>
      <c r="U770" s="6"/>
      <c r="V770" s="6"/>
      <c r="W770" s="6"/>
      <c r="X770" s="6"/>
      <c r="Y770" s="6"/>
      <c r="Z770" s="6"/>
      <c r="AA770" s="6"/>
      <c r="AB770" s="6"/>
      <c r="AC770" s="6"/>
      <c r="AD770" s="6"/>
      <c r="AE770" s="6"/>
    </row>
    <row r="771" spans="1:31" s="4" customFormat="1" ht="15" hidden="1" customHeight="1" outlineLevel="1" x14ac:dyDescent="0.2">
      <c r="A771" s="64"/>
      <c r="B771" s="64"/>
      <c r="C771" s="26" t="s">
        <v>1216</v>
      </c>
      <c r="D771" s="596"/>
      <c r="E771" s="596"/>
      <c r="F771" s="85">
        <v>0.6</v>
      </c>
      <c r="G771" s="596"/>
      <c r="H771" s="596"/>
      <c r="I771" s="596"/>
      <c r="J771" s="42">
        <v>36</v>
      </c>
      <c r="K771" s="596"/>
      <c r="M771" s="39"/>
      <c r="O771" s="6"/>
      <c r="P771" s="6"/>
      <c r="Q771" s="6"/>
      <c r="R771" s="6"/>
      <c r="S771" s="6"/>
      <c r="T771" s="6"/>
      <c r="U771" s="6"/>
      <c r="V771" s="6"/>
      <c r="W771" s="6"/>
      <c r="X771" s="6"/>
      <c r="Y771" s="6"/>
      <c r="Z771" s="6"/>
      <c r="AA771" s="6"/>
      <c r="AB771" s="6"/>
      <c r="AC771" s="6"/>
      <c r="AD771" s="6"/>
      <c r="AE771" s="6"/>
    </row>
    <row r="772" spans="1:31" s="4" customFormat="1" ht="15" hidden="1" customHeight="1" outlineLevel="1" x14ac:dyDescent="0.2">
      <c r="A772" s="64"/>
      <c r="B772" s="64"/>
      <c r="C772" s="26" t="s">
        <v>1217</v>
      </c>
      <c r="D772" s="596"/>
      <c r="E772" s="596"/>
      <c r="F772" s="85">
        <v>0.65</v>
      </c>
      <c r="G772" s="596"/>
      <c r="H772" s="596"/>
      <c r="I772" s="596"/>
      <c r="J772" s="42">
        <v>37</v>
      </c>
      <c r="K772" s="596"/>
      <c r="M772" s="39"/>
      <c r="O772" s="6"/>
      <c r="P772" s="6"/>
      <c r="Q772" s="6"/>
      <c r="R772" s="6"/>
      <c r="S772" s="6"/>
      <c r="T772" s="6"/>
      <c r="U772" s="6"/>
      <c r="V772" s="6"/>
      <c r="W772" s="6"/>
      <c r="X772" s="6"/>
      <c r="Y772" s="6"/>
      <c r="Z772" s="6"/>
      <c r="AA772" s="6"/>
      <c r="AB772" s="6"/>
      <c r="AC772" s="6"/>
      <c r="AD772" s="6"/>
      <c r="AE772" s="6"/>
    </row>
    <row r="773" spans="1:31" s="4" customFormat="1" ht="15" hidden="1" customHeight="1" outlineLevel="1" x14ac:dyDescent="0.2">
      <c r="A773" s="64"/>
      <c r="B773" s="64"/>
      <c r="C773" s="26" t="s">
        <v>1218</v>
      </c>
      <c r="D773" s="596"/>
      <c r="E773" s="596"/>
      <c r="F773" s="85">
        <v>0.7</v>
      </c>
      <c r="G773" s="596"/>
      <c r="H773" s="596"/>
      <c r="I773" s="596"/>
      <c r="J773" s="42">
        <v>38</v>
      </c>
      <c r="K773" s="596"/>
      <c r="M773" s="39"/>
      <c r="O773" s="6"/>
      <c r="P773" s="6"/>
      <c r="Q773" s="6"/>
      <c r="R773" s="6"/>
      <c r="S773" s="6"/>
      <c r="T773" s="6"/>
      <c r="U773" s="6"/>
      <c r="V773" s="6"/>
      <c r="W773" s="6"/>
      <c r="X773" s="6"/>
      <c r="Y773" s="6"/>
      <c r="Z773" s="6"/>
      <c r="AA773" s="6"/>
      <c r="AB773" s="6"/>
      <c r="AC773" s="6"/>
      <c r="AD773" s="6"/>
      <c r="AE773" s="6"/>
    </row>
    <row r="774" spans="1:31" s="4" customFormat="1" ht="15" hidden="1" customHeight="1" outlineLevel="1" x14ac:dyDescent="0.2">
      <c r="A774" s="64"/>
      <c r="B774" s="64"/>
      <c r="C774" s="26" t="s">
        <v>1219</v>
      </c>
      <c r="D774" s="596"/>
      <c r="E774" s="596"/>
      <c r="F774" s="85">
        <v>0.75</v>
      </c>
      <c r="G774" s="596"/>
      <c r="H774" s="596"/>
      <c r="I774" s="596"/>
      <c r="J774" s="42">
        <v>39</v>
      </c>
      <c r="K774" s="596"/>
      <c r="M774" s="39"/>
      <c r="O774" s="6"/>
      <c r="P774" s="6"/>
      <c r="Q774" s="6"/>
      <c r="R774" s="6"/>
      <c r="S774" s="6"/>
      <c r="T774" s="6"/>
      <c r="U774" s="6"/>
      <c r="V774" s="6"/>
      <c r="W774" s="6"/>
      <c r="X774" s="6"/>
      <c r="Y774" s="6"/>
      <c r="Z774" s="6"/>
      <c r="AA774" s="6"/>
      <c r="AB774" s="6"/>
      <c r="AC774" s="6"/>
      <c r="AD774" s="6"/>
      <c r="AE774" s="6"/>
    </row>
    <row r="775" spans="1:31" s="4" customFormat="1" ht="15" hidden="1" customHeight="1" outlineLevel="1" x14ac:dyDescent="0.2">
      <c r="A775" s="64"/>
      <c r="B775" s="64"/>
      <c r="C775" s="26" t="s">
        <v>1220</v>
      </c>
      <c r="D775" s="596"/>
      <c r="E775" s="596"/>
      <c r="F775" s="85">
        <v>0.8</v>
      </c>
      <c r="G775" s="596"/>
      <c r="H775" s="596"/>
      <c r="I775" s="596"/>
      <c r="J775" s="42">
        <v>40</v>
      </c>
      <c r="K775" s="596"/>
      <c r="M775" s="39"/>
      <c r="O775" s="6"/>
      <c r="P775" s="6"/>
      <c r="Q775" s="6"/>
      <c r="R775" s="6"/>
      <c r="S775" s="6"/>
      <c r="T775" s="6"/>
      <c r="U775" s="6"/>
      <c r="V775" s="6"/>
      <c r="W775" s="6"/>
      <c r="X775" s="6"/>
      <c r="Y775" s="6"/>
      <c r="Z775" s="6"/>
      <c r="AA775" s="6"/>
      <c r="AB775" s="6"/>
      <c r="AC775" s="6"/>
      <c r="AD775" s="6"/>
      <c r="AE775" s="6"/>
    </row>
    <row r="776" spans="1:31" s="4" customFormat="1" ht="15" hidden="1" customHeight="1" outlineLevel="1" x14ac:dyDescent="0.2">
      <c r="A776" s="64"/>
      <c r="B776" s="64"/>
      <c r="C776" s="26" t="s">
        <v>1221</v>
      </c>
      <c r="D776" s="596"/>
      <c r="E776" s="596"/>
      <c r="F776" s="85">
        <v>0.85</v>
      </c>
      <c r="G776" s="596"/>
      <c r="H776" s="596"/>
      <c r="I776" s="596"/>
      <c r="J776" s="42">
        <v>41</v>
      </c>
      <c r="K776" s="596"/>
      <c r="M776" s="39"/>
      <c r="O776" s="6"/>
      <c r="P776" s="6"/>
      <c r="Q776" s="6"/>
      <c r="R776" s="6"/>
      <c r="S776" s="6"/>
      <c r="T776" s="6"/>
      <c r="U776" s="6"/>
      <c r="V776" s="6"/>
      <c r="W776" s="6"/>
      <c r="X776" s="6"/>
      <c r="Y776" s="6"/>
      <c r="Z776" s="6"/>
      <c r="AA776" s="6"/>
      <c r="AB776" s="6"/>
      <c r="AC776" s="6"/>
      <c r="AD776" s="6"/>
      <c r="AE776" s="6"/>
    </row>
    <row r="777" spans="1:31" s="4" customFormat="1" ht="15" hidden="1" customHeight="1" outlineLevel="1" x14ac:dyDescent="0.2">
      <c r="A777" s="64"/>
      <c r="B777" s="64"/>
      <c r="C777" s="26" t="s">
        <v>1222</v>
      </c>
      <c r="D777" s="596"/>
      <c r="E777" s="596"/>
      <c r="F777" s="85">
        <v>0.9</v>
      </c>
      <c r="G777" s="596"/>
      <c r="H777" s="596"/>
      <c r="I777" s="596"/>
      <c r="J777" s="42">
        <v>42</v>
      </c>
      <c r="K777" s="596"/>
      <c r="M777" s="39"/>
      <c r="O777" s="6"/>
      <c r="P777" s="6"/>
      <c r="Q777" s="6"/>
      <c r="R777" s="6"/>
      <c r="S777" s="6"/>
      <c r="T777" s="6"/>
      <c r="U777" s="6"/>
      <c r="V777" s="6"/>
      <c r="W777" s="6"/>
      <c r="X777" s="6"/>
      <c r="Y777" s="6"/>
      <c r="Z777" s="6"/>
      <c r="AA777" s="6"/>
      <c r="AB777" s="6"/>
      <c r="AC777" s="6"/>
      <c r="AD777" s="6"/>
      <c r="AE777" s="6"/>
    </row>
    <row r="778" spans="1:31" s="4" customFormat="1" ht="15" hidden="1" customHeight="1" outlineLevel="1" x14ac:dyDescent="0.2">
      <c r="A778" s="64"/>
      <c r="B778" s="64"/>
      <c r="C778" s="26" t="s">
        <v>1223</v>
      </c>
      <c r="D778" s="596"/>
      <c r="E778" s="596"/>
      <c r="F778" s="85">
        <v>0.95</v>
      </c>
      <c r="G778" s="596"/>
      <c r="H778" s="596"/>
      <c r="I778" s="596"/>
      <c r="J778" s="42">
        <v>43</v>
      </c>
      <c r="K778" s="596"/>
      <c r="M778" s="39"/>
      <c r="O778" s="6"/>
      <c r="P778" s="6"/>
      <c r="Q778" s="6"/>
      <c r="R778" s="6"/>
      <c r="S778" s="6"/>
      <c r="T778" s="6"/>
      <c r="U778" s="6"/>
      <c r="V778" s="6"/>
      <c r="W778" s="6"/>
      <c r="X778" s="6"/>
      <c r="Y778" s="6"/>
      <c r="Z778" s="6"/>
      <c r="AA778" s="6"/>
      <c r="AB778" s="6"/>
      <c r="AC778" s="6"/>
      <c r="AD778" s="6"/>
      <c r="AE778" s="6"/>
    </row>
    <row r="779" spans="1:31" s="4" customFormat="1" ht="15" hidden="1" customHeight="1" outlineLevel="1" x14ac:dyDescent="0.2">
      <c r="A779" s="64"/>
      <c r="B779" s="64"/>
      <c r="C779" s="26" t="s">
        <v>1224</v>
      </c>
      <c r="D779" s="596"/>
      <c r="E779" s="596"/>
      <c r="F779" s="85">
        <v>1</v>
      </c>
      <c r="G779" s="596"/>
      <c r="H779" s="596"/>
      <c r="I779" s="596"/>
      <c r="J779" s="42">
        <v>44</v>
      </c>
      <c r="K779" s="596"/>
      <c r="M779" s="39"/>
      <c r="O779" s="6"/>
      <c r="P779" s="6"/>
      <c r="Q779" s="6"/>
      <c r="R779" s="6"/>
      <c r="S779" s="6"/>
      <c r="T779" s="6"/>
      <c r="U779" s="6"/>
      <c r="V779" s="6"/>
      <c r="W779" s="6"/>
      <c r="X779" s="6"/>
      <c r="Y779" s="6"/>
      <c r="Z779" s="6"/>
      <c r="AA779" s="6"/>
      <c r="AB779" s="6"/>
      <c r="AC779" s="6"/>
      <c r="AD779" s="6"/>
      <c r="AE779" s="6"/>
    </row>
    <row r="780" spans="1:31" s="4" customFormat="1" ht="15" hidden="1" customHeight="1" outlineLevel="1" x14ac:dyDescent="0.2">
      <c r="A780" s="64"/>
      <c r="B780" s="64"/>
      <c r="C780" s="26" t="s">
        <v>1225</v>
      </c>
      <c r="D780" s="596"/>
      <c r="E780" s="596"/>
      <c r="F780" s="596"/>
      <c r="G780" s="596"/>
      <c r="H780" s="596"/>
      <c r="I780" s="596"/>
      <c r="J780" s="42">
        <v>45</v>
      </c>
      <c r="K780" s="596"/>
      <c r="M780" s="39"/>
      <c r="O780" s="6"/>
      <c r="P780" s="6"/>
      <c r="Q780" s="6"/>
      <c r="R780" s="6"/>
      <c r="S780" s="6"/>
      <c r="T780" s="6"/>
      <c r="U780" s="6"/>
      <c r="V780" s="6"/>
      <c r="W780" s="6"/>
      <c r="X780" s="6"/>
      <c r="Y780" s="6"/>
      <c r="Z780" s="6"/>
      <c r="AA780" s="6"/>
      <c r="AB780" s="6"/>
      <c r="AC780" s="6"/>
      <c r="AD780" s="6"/>
      <c r="AE780" s="6"/>
    </row>
    <row r="781" spans="1:31" s="4" customFormat="1" ht="15" hidden="1" customHeight="1" outlineLevel="1" x14ac:dyDescent="0.2">
      <c r="A781" s="64"/>
      <c r="B781" s="64"/>
      <c r="C781" s="26" t="s">
        <v>1226</v>
      </c>
      <c r="D781" s="596"/>
      <c r="E781" s="596"/>
      <c r="F781" s="85">
        <v>0</v>
      </c>
      <c r="G781" s="596"/>
      <c r="H781" s="596"/>
      <c r="I781" s="596"/>
      <c r="J781" s="42">
        <v>46</v>
      </c>
      <c r="K781" s="596"/>
      <c r="M781" s="39"/>
      <c r="N781" s="79"/>
      <c r="O781" s="6"/>
      <c r="P781" s="6"/>
      <c r="Q781" s="6"/>
      <c r="R781" s="6"/>
      <c r="S781" s="6"/>
      <c r="T781" s="6"/>
      <c r="U781" s="6"/>
      <c r="V781" s="6"/>
      <c r="W781" s="6"/>
      <c r="X781" s="6"/>
      <c r="Y781" s="6"/>
      <c r="Z781" s="6"/>
      <c r="AA781" s="6"/>
      <c r="AB781" s="6"/>
      <c r="AC781" s="6"/>
      <c r="AD781" s="6"/>
      <c r="AE781" s="6"/>
    </row>
    <row r="782" spans="1:31" s="4" customFormat="1" ht="15" hidden="1" customHeight="1" outlineLevel="1" x14ac:dyDescent="0.2">
      <c r="A782" s="64"/>
      <c r="B782" s="64"/>
      <c r="C782" s="79"/>
      <c r="D782" s="79"/>
      <c r="E782" s="79"/>
      <c r="F782" s="85">
        <v>0.05</v>
      </c>
      <c r="G782" s="596"/>
      <c r="H782" s="596"/>
      <c r="I782" s="79"/>
      <c r="J782" s="42">
        <v>47</v>
      </c>
      <c r="K782" s="115"/>
      <c r="L782" s="115"/>
      <c r="M782" s="150"/>
      <c r="N782" s="79"/>
      <c r="O782" s="6"/>
      <c r="P782" s="6"/>
      <c r="Q782" s="6"/>
      <c r="R782" s="6"/>
      <c r="S782" s="6"/>
      <c r="T782" s="6"/>
      <c r="U782" s="6"/>
      <c r="V782" s="6"/>
      <c r="W782" s="6"/>
      <c r="X782" s="6"/>
      <c r="Y782" s="6"/>
      <c r="Z782" s="6"/>
      <c r="AA782" s="6"/>
      <c r="AB782" s="6"/>
      <c r="AC782" s="6"/>
      <c r="AD782" s="6"/>
      <c r="AE782" s="6"/>
    </row>
    <row r="783" spans="1:31" s="4" customFormat="1" ht="15" hidden="1" customHeight="1" outlineLevel="1" x14ac:dyDescent="0.2">
      <c r="A783" s="65"/>
      <c r="B783" s="64"/>
      <c r="C783" s="26" t="s">
        <v>1082</v>
      </c>
      <c r="D783" s="596"/>
      <c r="E783" s="79"/>
      <c r="F783" s="85">
        <v>0.1</v>
      </c>
      <c r="G783" s="596"/>
      <c r="H783" s="596"/>
      <c r="I783" s="79"/>
      <c r="J783" s="42">
        <v>48</v>
      </c>
      <c r="K783" s="115"/>
      <c r="L783" s="115"/>
      <c r="M783" s="150"/>
      <c r="N783" s="79"/>
      <c r="O783" s="6"/>
      <c r="P783" s="6"/>
      <c r="Q783" s="6"/>
      <c r="R783" s="6"/>
      <c r="S783" s="6"/>
      <c r="T783" s="6"/>
      <c r="U783" s="6"/>
      <c r="V783" s="6"/>
      <c r="W783" s="6"/>
      <c r="X783" s="6"/>
      <c r="Y783" s="6"/>
      <c r="Z783" s="6"/>
      <c r="AA783" s="6"/>
      <c r="AB783" s="6"/>
      <c r="AC783" s="6"/>
      <c r="AD783" s="6"/>
      <c r="AE783" s="6"/>
    </row>
    <row r="784" spans="1:31" s="4" customFormat="1" ht="15" hidden="1" customHeight="1" outlineLevel="1" x14ac:dyDescent="0.2">
      <c r="A784" s="65"/>
      <c r="B784" s="64"/>
      <c r="C784" s="26" t="s">
        <v>1227</v>
      </c>
      <c r="D784" s="79"/>
      <c r="E784" s="79"/>
      <c r="F784" s="26" t="s">
        <v>1082</v>
      </c>
      <c r="G784" s="596"/>
      <c r="H784" s="596"/>
      <c r="I784" s="79"/>
      <c r="J784" s="42">
        <v>49</v>
      </c>
      <c r="K784" s="115"/>
      <c r="L784" s="115"/>
      <c r="M784" s="150"/>
      <c r="N784" s="79"/>
      <c r="O784" s="6"/>
      <c r="P784" s="6"/>
      <c r="Q784" s="6"/>
      <c r="R784" s="6"/>
      <c r="S784" s="6"/>
      <c r="T784" s="6"/>
      <c r="U784" s="6"/>
      <c r="V784" s="6"/>
      <c r="W784" s="6"/>
      <c r="X784" s="6"/>
      <c r="Y784" s="6"/>
      <c r="Z784" s="6"/>
      <c r="AA784" s="6"/>
      <c r="AB784" s="6"/>
      <c r="AC784" s="6"/>
      <c r="AD784" s="6"/>
      <c r="AE784" s="6"/>
    </row>
    <row r="785" spans="1:31" s="4" customFormat="1" ht="15" hidden="1" customHeight="1" outlineLevel="1" x14ac:dyDescent="0.2">
      <c r="A785" s="65"/>
      <c r="B785" s="64"/>
      <c r="C785" s="26" t="s">
        <v>1228</v>
      </c>
      <c r="D785" s="79"/>
      <c r="E785" s="79"/>
      <c r="F785" s="147" t="s">
        <v>1185</v>
      </c>
      <c r="G785" s="596"/>
      <c r="H785" s="596"/>
      <c r="I785" s="79"/>
      <c r="J785" s="42">
        <v>50</v>
      </c>
      <c r="K785" s="115"/>
      <c r="L785" s="115"/>
      <c r="M785" s="150"/>
      <c r="N785" s="79"/>
      <c r="O785" s="6"/>
      <c r="P785" s="6"/>
      <c r="Q785" s="6"/>
      <c r="R785" s="6"/>
      <c r="S785" s="6"/>
      <c r="T785" s="6"/>
      <c r="U785" s="6"/>
      <c r="V785" s="6"/>
      <c r="W785" s="6"/>
      <c r="X785" s="6"/>
      <c r="Y785" s="6"/>
      <c r="Z785" s="6"/>
      <c r="AA785" s="6"/>
      <c r="AB785" s="6"/>
      <c r="AC785" s="6"/>
      <c r="AD785" s="6"/>
      <c r="AE785" s="6"/>
    </row>
    <row r="786" spans="1:31" s="4" customFormat="1" ht="15" hidden="1" customHeight="1" outlineLevel="1" x14ac:dyDescent="0.2">
      <c r="A786" s="65"/>
      <c r="B786" s="64"/>
      <c r="C786" s="26" t="s">
        <v>1229</v>
      </c>
      <c r="D786" s="79"/>
      <c r="E786" s="115"/>
      <c r="F786" s="147" t="s">
        <v>1186</v>
      </c>
      <c r="G786" s="596"/>
      <c r="H786" s="596"/>
      <c r="I786" s="79"/>
      <c r="J786" s="79"/>
      <c r="K786" s="79"/>
      <c r="L786" s="115"/>
      <c r="M786" s="150"/>
      <c r="N786" s="79"/>
      <c r="O786" s="6"/>
      <c r="P786" s="6"/>
      <c r="Q786" s="6"/>
      <c r="R786" s="6"/>
      <c r="S786" s="6"/>
      <c r="T786" s="6"/>
      <c r="U786" s="6"/>
      <c r="V786" s="6"/>
      <c r="W786" s="6"/>
      <c r="X786" s="6"/>
      <c r="Y786" s="6"/>
      <c r="Z786" s="6"/>
      <c r="AA786" s="6"/>
      <c r="AB786" s="6"/>
      <c r="AC786" s="6"/>
      <c r="AD786" s="6"/>
      <c r="AE786" s="6"/>
    </row>
    <row r="787" spans="1:31" s="4" customFormat="1" ht="15" hidden="1" customHeight="1" outlineLevel="1" x14ac:dyDescent="0.2">
      <c r="A787" s="65"/>
      <c r="B787" s="64"/>
      <c r="C787" s="65"/>
      <c r="D787" s="65"/>
      <c r="E787" s="65"/>
      <c r="F787" s="66"/>
      <c r="G787" s="596"/>
      <c r="H787" s="596"/>
      <c r="I787" s="596"/>
      <c r="J787" s="107"/>
      <c r="K787" s="39"/>
      <c r="L787" s="6"/>
      <c r="M787" s="149"/>
      <c r="N787" s="6"/>
      <c r="O787" s="6"/>
      <c r="P787" s="6"/>
      <c r="Q787" s="6"/>
      <c r="R787" s="6"/>
      <c r="S787" s="6"/>
      <c r="T787" s="6"/>
      <c r="U787" s="6"/>
      <c r="V787" s="6"/>
      <c r="W787" s="6"/>
      <c r="X787" s="6"/>
      <c r="Y787" s="6"/>
      <c r="Z787" s="6"/>
      <c r="AA787" s="6"/>
      <c r="AB787" s="6"/>
      <c r="AC787" s="6"/>
      <c r="AD787" s="6"/>
      <c r="AE787" s="6"/>
    </row>
    <row r="788" spans="1:31" s="4" customFormat="1" ht="15" hidden="1" customHeight="1" outlineLevel="1" x14ac:dyDescent="0.2">
      <c r="A788" s="65"/>
      <c r="B788" s="64"/>
      <c r="C788" s="65"/>
      <c r="D788" s="65"/>
      <c r="E788" s="65"/>
      <c r="F788" s="66"/>
      <c r="G788" s="596"/>
      <c r="H788" s="5"/>
      <c r="I788" s="596"/>
      <c r="J788" s="107"/>
      <c r="K788" s="39"/>
      <c r="L788" s="6"/>
      <c r="M788" s="149"/>
      <c r="N788" s="6"/>
      <c r="O788" s="6"/>
      <c r="P788" s="6"/>
      <c r="Q788" s="6"/>
      <c r="R788" s="6"/>
      <c r="S788" s="6"/>
      <c r="T788" s="6"/>
      <c r="U788" s="6"/>
      <c r="V788" s="6"/>
      <c r="W788" s="6"/>
      <c r="X788" s="6"/>
      <c r="Y788" s="6"/>
      <c r="Z788" s="6"/>
      <c r="AA788" s="6"/>
      <c r="AB788" s="6"/>
      <c r="AC788" s="6"/>
      <c r="AD788" s="6"/>
      <c r="AE788" s="6"/>
    </row>
    <row r="789" spans="1:31" s="4" customFormat="1" ht="15" hidden="1" customHeight="1" outlineLevel="1" x14ac:dyDescent="0.2">
      <c r="A789" s="65"/>
      <c r="B789" s="64"/>
      <c r="C789" s="65"/>
      <c r="D789" s="65"/>
      <c r="E789" s="65"/>
      <c r="F789" s="66"/>
      <c r="H789" s="5"/>
      <c r="J789" s="107"/>
      <c r="K789" s="39"/>
      <c r="L789" s="6"/>
      <c r="M789" s="149"/>
      <c r="N789" s="6"/>
      <c r="O789" s="6"/>
      <c r="P789" s="6"/>
      <c r="Q789" s="6"/>
      <c r="R789" s="6"/>
      <c r="S789" s="6"/>
      <c r="T789" s="6"/>
      <c r="U789" s="6"/>
      <c r="V789" s="6"/>
      <c r="W789" s="6"/>
      <c r="X789" s="6"/>
      <c r="Y789" s="6"/>
      <c r="Z789" s="6"/>
      <c r="AA789" s="6"/>
      <c r="AB789" s="6"/>
      <c r="AC789" s="6"/>
      <c r="AD789" s="6"/>
      <c r="AE789" s="6"/>
    </row>
    <row r="790" spans="1:31" s="4" customFormat="1" ht="15" hidden="1" customHeight="1" outlineLevel="1" x14ac:dyDescent="0.2">
      <c r="A790" s="65"/>
      <c r="B790" s="64"/>
      <c r="C790" s="65"/>
      <c r="D790" s="65"/>
      <c r="E790" s="65"/>
      <c r="F790" s="66"/>
      <c r="H790" s="5"/>
      <c r="J790" s="107"/>
      <c r="K790" s="39"/>
      <c r="L790" s="6"/>
      <c r="M790" s="149"/>
      <c r="N790" s="6"/>
      <c r="O790" s="6"/>
      <c r="P790" s="6"/>
      <c r="Q790" s="6"/>
      <c r="R790" s="6"/>
      <c r="S790" s="6"/>
      <c r="T790" s="6"/>
      <c r="U790" s="6"/>
      <c r="V790" s="6"/>
      <c r="W790" s="6"/>
      <c r="X790" s="6"/>
      <c r="Y790" s="6"/>
      <c r="Z790" s="6"/>
      <c r="AA790" s="6"/>
      <c r="AB790" s="6"/>
      <c r="AC790" s="6"/>
      <c r="AD790" s="6"/>
      <c r="AE790" s="6"/>
    </row>
    <row r="791" spans="1:31" s="4" customFormat="1" ht="15" hidden="1" customHeight="1" outlineLevel="1" x14ac:dyDescent="0.2">
      <c r="A791" s="65"/>
      <c r="B791" s="64"/>
      <c r="C791" s="65"/>
      <c r="D791" s="65"/>
      <c r="E791" s="65"/>
      <c r="F791" s="66"/>
      <c r="H791" s="5"/>
      <c r="J791" s="107"/>
      <c r="K791" s="39"/>
      <c r="L791" s="6"/>
      <c r="M791" s="149"/>
      <c r="N791" s="6"/>
      <c r="O791" s="6"/>
      <c r="P791" s="6"/>
      <c r="Q791" s="6"/>
      <c r="R791" s="6"/>
      <c r="S791" s="6"/>
      <c r="T791" s="6"/>
      <c r="U791" s="6"/>
      <c r="V791" s="6"/>
      <c r="W791" s="6"/>
      <c r="X791" s="6"/>
      <c r="Y791" s="6"/>
      <c r="Z791" s="6"/>
      <c r="AA791" s="6"/>
      <c r="AB791" s="6"/>
      <c r="AC791" s="6"/>
      <c r="AD791" s="6"/>
      <c r="AE791" s="6"/>
    </row>
    <row r="792" spans="1:31" s="4" customFormat="1" ht="15" hidden="1" customHeight="1" outlineLevel="1" x14ac:dyDescent="0.2">
      <c r="A792" s="65"/>
      <c r="B792" s="64"/>
      <c r="C792" s="65"/>
      <c r="D792" s="65"/>
      <c r="E792" s="65"/>
      <c r="F792" s="66"/>
      <c r="H792" s="5"/>
      <c r="J792" s="107"/>
      <c r="K792" s="39"/>
      <c r="L792" s="6"/>
      <c r="M792" s="149"/>
      <c r="N792" s="6"/>
      <c r="O792" s="6"/>
      <c r="P792" s="6"/>
      <c r="Q792" s="6"/>
      <c r="R792" s="6"/>
      <c r="S792" s="6"/>
      <c r="T792" s="6"/>
      <c r="U792" s="6"/>
      <c r="V792" s="6"/>
      <c r="W792" s="6"/>
      <c r="X792" s="6"/>
      <c r="Y792" s="6"/>
      <c r="Z792" s="6"/>
      <c r="AA792" s="6"/>
      <c r="AB792" s="6"/>
      <c r="AC792" s="6"/>
      <c r="AD792" s="6"/>
      <c r="AE792" s="6"/>
    </row>
    <row r="793" spans="1:31" s="4" customFormat="1" ht="15" hidden="1" customHeight="1" outlineLevel="1" x14ac:dyDescent="0.2">
      <c r="A793" s="65"/>
      <c r="B793" s="64"/>
      <c r="C793" s="65"/>
      <c r="D793" s="65"/>
      <c r="E793" s="65"/>
      <c r="F793" s="66"/>
      <c r="H793" s="5"/>
      <c r="J793" s="107"/>
      <c r="K793" s="39"/>
      <c r="L793" s="6"/>
      <c r="M793" s="149"/>
      <c r="N793" s="6"/>
      <c r="O793" s="6"/>
      <c r="P793" s="6"/>
      <c r="Q793" s="6"/>
      <c r="R793" s="6"/>
      <c r="S793" s="6"/>
      <c r="T793" s="6"/>
      <c r="U793" s="6"/>
      <c r="V793" s="6"/>
      <c r="W793" s="6"/>
      <c r="X793" s="6"/>
      <c r="Y793" s="6"/>
      <c r="Z793" s="6"/>
      <c r="AA793" s="6"/>
      <c r="AB793" s="6"/>
      <c r="AC793" s="6"/>
      <c r="AD793" s="6"/>
      <c r="AE793" s="6"/>
    </row>
    <row r="794" spans="1:31" s="4" customFormat="1" ht="15" hidden="1" customHeight="1" outlineLevel="1" x14ac:dyDescent="0.2">
      <c r="A794" s="86"/>
      <c r="B794" s="151"/>
      <c r="C794" s="86"/>
      <c r="D794" s="86"/>
      <c r="E794" s="86"/>
      <c r="F794" s="87"/>
      <c r="G794" s="383"/>
      <c r="H794" s="75"/>
      <c r="I794" s="383"/>
      <c r="J794" s="129"/>
      <c r="K794" s="51"/>
      <c r="L794" s="152"/>
      <c r="M794" s="153"/>
      <c r="N794" s="6"/>
      <c r="O794" s="6"/>
      <c r="P794" s="6"/>
      <c r="Q794" s="6"/>
      <c r="R794" s="6"/>
      <c r="S794" s="6"/>
      <c r="T794" s="6"/>
      <c r="U794" s="6"/>
      <c r="V794" s="6"/>
      <c r="W794" s="6"/>
      <c r="X794" s="6"/>
      <c r="Y794" s="6"/>
      <c r="Z794" s="6"/>
      <c r="AA794" s="6"/>
      <c r="AB794" s="6"/>
      <c r="AC794" s="6"/>
      <c r="AD794" s="6"/>
      <c r="AE794" s="6"/>
    </row>
    <row r="795" spans="1:31" s="4" customFormat="1" ht="15" customHeight="1" collapsed="1" x14ac:dyDescent="0.2">
      <c r="A795" s="278"/>
      <c r="B795" s="278"/>
      <c r="C795" s="278"/>
      <c r="D795" s="278"/>
      <c r="E795" s="278"/>
      <c r="F795" s="279"/>
      <c r="G795" s="379"/>
      <c r="H795" s="12"/>
      <c r="I795" s="379"/>
      <c r="J795" s="133"/>
      <c r="K795" s="379"/>
      <c r="L795" s="6"/>
      <c r="M795" s="6"/>
      <c r="N795" s="6"/>
      <c r="O795" s="6"/>
      <c r="P795" s="6"/>
      <c r="Q795" s="6"/>
      <c r="R795" s="6"/>
      <c r="S795" s="6"/>
      <c r="T795" s="6"/>
      <c r="U795" s="6"/>
      <c r="V795" s="6"/>
      <c r="W795" s="6"/>
      <c r="X795" s="6"/>
      <c r="Y795" s="6"/>
      <c r="Z795" s="6"/>
      <c r="AA795" s="6"/>
      <c r="AB795" s="6"/>
      <c r="AC795" s="6"/>
      <c r="AD795" s="6"/>
      <c r="AE795" s="6"/>
    </row>
    <row r="796" spans="1:31" s="4" customFormat="1" ht="15" customHeight="1" x14ac:dyDescent="0.2">
      <c r="A796" s="278"/>
      <c r="B796" s="278"/>
      <c r="C796" s="278"/>
      <c r="D796" s="278"/>
      <c r="E796" s="278"/>
      <c r="F796" s="279"/>
      <c r="G796" s="379"/>
      <c r="H796" s="12"/>
      <c r="I796" s="379"/>
      <c r="J796" s="133"/>
      <c r="K796" s="379"/>
      <c r="L796" s="6"/>
      <c r="M796" s="6"/>
      <c r="N796" s="6"/>
      <c r="O796" s="6"/>
      <c r="P796" s="6"/>
      <c r="Q796" s="6"/>
      <c r="R796" s="6"/>
      <c r="S796" s="6"/>
      <c r="T796" s="6"/>
      <c r="U796" s="6"/>
      <c r="V796" s="6"/>
      <c r="W796" s="6"/>
      <c r="X796" s="6"/>
      <c r="Y796" s="6"/>
      <c r="Z796" s="6"/>
      <c r="AA796" s="6"/>
      <c r="AB796" s="6"/>
      <c r="AC796" s="6"/>
      <c r="AD796" s="6"/>
      <c r="AE796" s="6"/>
    </row>
    <row r="797" spans="1:31" s="4" customFormat="1" ht="15" customHeight="1" x14ac:dyDescent="0.2">
      <c r="A797" s="278"/>
      <c r="B797" s="278"/>
      <c r="C797" s="278"/>
      <c r="D797" s="278"/>
      <c r="E797" s="278"/>
      <c r="F797" s="279"/>
      <c r="G797" s="379"/>
      <c r="H797" s="12"/>
      <c r="I797" s="379"/>
      <c r="J797" s="133"/>
      <c r="K797" s="379"/>
      <c r="L797" s="6"/>
      <c r="M797" s="6"/>
      <c r="N797" s="6"/>
      <c r="O797" s="6"/>
      <c r="P797" s="6"/>
      <c r="Q797" s="6"/>
      <c r="R797" s="6"/>
      <c r="S797" s="6"/>
      <c r="T797" s="6"/>
      <c r="U797" s="6"/>
      <c r="V797" s="6"/>
      <c r="W797" s="6"/>
      <c r="X797" s="6"/>
      <c r="Y797" s="6"/>
      <c r="Z797" s="6"/>
      <c r="AA797" s="6"/>
      <c r="AB797" s="6"/>
      <c r="AC797" s="6"/>
      <c r="AD797" s="6"/>
      <c r="AE797" s="6"/>
    </row>
    <row r="798" spans="1:31" s="4" customFormat="1" ht="15" customHeight="1" x14ac:dyDescent="0.2">
      <c r="A798" s="278"/>
      <c r="B798" s="278"/>
      <c r="C798" s="278"/>
      <c r="D798" s="278"/>
      <c r="E798" s="278"/>
      <c r="F798" s="279"/>
      <c r="G798" s="379"/>
      <c r="H798" s="12"/>
      <c r="I798" s="379"/>
      <c r="J798" s="133"/>
      <c r="K798" s="379"/>
      <c r="L798" s="6"/>
      <c r="M798" s="6"/>
      <c r="N798" s="6"/>
      <c r="O798" s="6"/>
      <c r="P798" s="6"/>
      <c r="Q798" s="6"/>
      <c r="R798" s="6"/>
      <c r="S798" s="6"/>
      <c r="T798" s="6"/>
      <c r="U798" s="6"/>
      <c r="V798" s="6"/>
      <c r="W798" s="6"/>
      <c r="X798" s="6"/>
      <c r="Y798" s="6"/>
      <c r="Z798" s="6"/>
      <c r="AA798" s="6"/>
      <c r="AB798" s="6"/>
      <c r="AC798" s="6"/>
      <c r="AD798" s="6"/>
      <c r="AE798" s="6"/>
    </row>
    <row r="799" spans="1:31" s="4" customFormat="1" ht="15" customHeight="1" x14ac:dyDescent="0.2">
      <c r="A799" s="65"/>
      <c r="B799" s="65"/>
      <c r="C799" s="65"/>
      <c r="D799" s="65"/>
      <c r="E799" s="65"/>
      <c r="F799" s="66"/>
      <c r="H799" s="5"/>
      <c r="J799" s="107"/>
      <c r="L799" s="6"/>
      <c r="M799" s="6"/>
      <c r="N799" s="6"/>
      <c r="O799" s="6"/>
      <c r="P799" s="6"/>
      <c r="Q799" s="6"/>
      <c r="R799" s="6"/>
      <c r="S799" s="6"/>
      <c r="T799" s="6"/>
      <c r="U799" s="6"/>
      <c r="V799" s="6"/>
      <c r="W799" s="6"/>
      <c r="X799" s="6"/>
      <c r="Y799" s="6"/>
      <c r="Z799" s="6"/>
      <c r="AA799" s="6"/>
      <c r="AB799" s="6"/>
      <c r="AC799" s="6"/>
      <c r="AD799" s="6"/>
      <c r="AE799" s="6"/>
    </row>
    <row r="800" spans="1:31" s="4" customFormat="1" ht="15" customHeight="1" x14ac:dyDescent="0.2">
      <c r="A800" s="65"/>
      <c r="B800" s="65"/>
      <c r="C800" s="65"/>
      <c r="D800" s="65"/>
      <c r="E800" s="65"/>
      <c r="F800" s="66"/>
      <c r="H800" s="5"/>
      <c r="J800" s="107"/>
      <c r="L800" s="6"/>
      <c r="M800" s="6"/>
      <c r="N800" s="6"/>
      <c r="O800" s="6"/>
      <c r="P800" s="6"/>
      <c r="Q800" s="6"/>
      <c r="R800" s="6"/>
      <c r="S800" s="6"/>
      <c r="T800" s="6"/>
      <c r="U800" s="6"/>
      <c r="V800" s="6"/>
      <c r="W800" s="6"/>
      <c r="X800" s="6"/>
      <c r="Y800" s="6"/>
      <c r="Z800" s="6"/>
      <c r="AA800" s="6"/>
      <c r="AB800" s="6"/>
      <c r="AC800" s="6"/>
      <c r="AD800" s="6"/>
      <c r="AE800" s="6"/>
    </row>
    <row r="801" spans="1:31" s="4" customFormat="1" ht="15" customHeight="1" x14ac:dyDescent="0.2">
      <c r="A801" s="65"/>
      <c r="B801" s="65"/>
      <c r="C801" s="65"/>
      <c r="D801" s="65"/>
      <c r="E801" s="65"/>
      <c r="F801" s="66"/>
      <c r="H801" s="5"/>
      <c r="J801" s="107"/>
      <c r="L801" s="6"/>
      <c r="M801" s="6"/>
      <c r="N801" s="6"/>
      <c r="O801" s="6"/>
      <c r="P801" s="6"/>
      <c r="Q801" s="6"/>
      <c r="R801" s="6"/>
      <c r="S801" s="6"/>
      <c r="T801" s="6"/>
      <c r="U801" s="6"/>
      <c r="V801" s="6"/>
      <c r="W801" s="6"/>
      <c r="X801" s="6"/>
      <c r="Y801" s="6"/>
      <c r="Z801" s="6"/>
      <c r="AA801" s="6"/>
      <c r="AB801" s="6"/>
      <c r="AC801" s="6"/>
      <c r="AD801" s="6"/>
      <c r="AE801" s="6"/>
    </row>
    <row r="802" spans="1:31" s="4" customFormat="1" ht="15" customHeight="1" x14ac:dyDescent="0.2">
      <c r="A802" s="65"/>
      <c r="B802" s="65"/>
      <c r="C802" s="65"/>
      <c r="D802" s="65"/>
      <c r="E802" s="65"/>
      <c r="F802" s="66"/>
      <c r="H802" s="5"/>
      <c r="J802" s="107"/>
      <c r="L802" s="6"/>
      <c r="M802" s="6"/>
      <c r="N802" s="6"/>
      <c r="O802" s="6"/>
      <c r="P802" s="6"/>
      <c r="Q802" s="6"/>
      <c r="R802" s="6"/>
      <c r="S802" s="6"/>
      <c r="T802" s="6"/>
      <c r="U802" s="6"/>
      <c r="V802" s="6"/>
      <c r="W802" s="6"/>
      <c r="X802" s="6"/>
      <c r="Y802" s="6"/>
      <c r="Z802" s="6"/>
      <c r="AA802" s="6"/>
      <c r="AB802" s="6"/>
      <c r="AC802" s="6"/>
      <c r="AD802" s="6"/>
      <c r="AE802" s="6"/>
    </row>
    <row r="803" spans="1:31" s="4" customFormat="1" ht="15" customHeight="1" x14ac:dyDescent="0.2">
      <c r="A803" s="65"/>
      <c r="B803" s="65"/>
      <c r="C803" s="65"/>
      <c r="D803" s="65"/>
      <c r="E803" s="65"/>
      <c r="F803" s="66"/>
      <c r="H803" s="5"/>
      <c r="J803" s="107"/>
      <c r="L803" s="6"/>
      <c r="M803" s="6"/>
      <c r="N803" s="6"/>
      <c r="O803" s="6"/>
      <c r="P803" s="6"/>
      <c r="Q803" s="6"/>
      <c r="R803" s="6"/>
      <c r="S803" s="6"/>
      <c r="T803" s="6"/>
      <c r="U803" s="6"/>
      <c r="V803" s="6"/>
      <c r="W803" s="6"/>
      <c r="X803" s="6"/>
      <c r="Y803" s="6"/>
      <c r="Z803" s="6"/>
      <c r="AA803" s="6"/>
      <c r="AB803" s="6"/>
      <c r="AC803" s="6"/>
      <c r="AD803" s="6"/>
      <c r="AE803" s="6"/>
    </row>
    <row r="804" spans="1:31" s="4" customFormat="1" ht="15" customHeight="1" x14ac:dyDescent="0.2">
      <c r="A804" s="65"/>
      <c r="B804" s="65"/>
      <c r="C804" s="65"/>
      <c r="D804" s="65"/>
      <c r="E804" s="65"/>
      <c r="F804" s="66"/>
      <c r="H804" s="5"/>
      <c r="J804" s="107"/>
      <c r="L804" s="6"/>
      <c r="M804" s="6"/>
      <c r="N804" s="6"/>
      <c r="O804" s="6"/>
      <c r="P804" s="6"/>
      <c r="Q804" s="6"/>
      <c r="R804" s="6"/>
      <c r="S804" s="6"/>
      <c r="T804" s="6"/>
      <c r="U804" s="6"/>
      <c r="V804" s="6"/>
      <c r="W804" s="6"/>
      <c r="X804" s="6"/>
      <c r="Y804" s="6"/>
      <c r="Z804" s="6"/>
      <c r="AA804" s="6"/>
      <c r="AB804" s="6"/>
      <c r="AC804" s="6"/>
      <c r="AD804" s="6"/>
      <c r="AE804" s="6"/>
    </row>
    <row r="805" spans="1:31" s="4" customFormat="1" ht="15" customHeight="1" x14ac:dyDescent="0.2">
      <c r="A805" s="65"/>
      <c r="B805" s="65"/>
      <c r="C805" s="65"/>
      <c r="D805" s="65"/>
      <c r="E805" s="65"/>
      <c r="F805" s="66"/>
      <c r="H805" s="5"/>
      <c r="J805" s="107"/>
      <c r="L805" s="6"/>
      <c r="M805" s="6"/>
      <c r="N805" s="6"/>
      <c r="O805" s="6"/>
      <c r="P805" s="6"/>
      <c r="Q805" s="6"/>
      <c r="R805" s="6"/>
      <c r="S805" s="6"/>
      <c r="T805" s="6"/>
      <c r="U805" s="6"/>
      <c r="V805" s="6"/>
      <c r="W805" s="6"/>
      <c r="X805" s="6"/>
      <c r="Y805" s="6"/>
      <c r="Z805" s="6"/>
      <c r="AA805" s="6"/>
      <c r="AB805" s="6"/>
      <c r="AC805" s="6"/>
      <c r="AD805" s="6"/>
      <c r="AE805" s="6"/>
    </row>
    <row r="806" spans="1:31" s="4" customFormat="1" ht="15" customHeight="1" x14ac:dyDescent="0.2">
      <c r="A806" s="65"/>
      <c r="B806" s="65"/>
      <c r="C806" s="65"/>
      <c r="D806" s="65"/>
      <c r="E806" s="65"/>
      <c r="F806" s="66"/>
      <c r="H806" s="5"/>
      <c r="J806" s="107"/>
      <c r="L806" s="6"/>
      <c r="M806" s="6"/>
      <c r="N806" s="6"/>
      <c r="O806" s="6"/>
      <c r="P806" s="6"/>
      <c r="Q806" s="6"/>
      <c r="R806" s="6"/>
      <c r="S806" s="6"/>
      <c r="T806" s="6"/>
      <c r="U806" s="6"/>
      <c r="V806" s="6"/>
      <c r="W806" s="6"/>
      <c r="X806" s="6"/>
      <c r="Y806" s="6"/>
      <c r="Z806" s="6"/>
      <c r="AA806" s="6"/>
      <c r="AB806" s="6"/>
      <c r="AC806" s="6"/>
      <c r="AD806" s="6"/>
      <c r="AE806" s="6"/>
    </row>
    <row r="807" spans="1:31" s="4" customFormat="1" ht="15" customHeight="1" x14ac:dyDescent="0.2">
      <c r="A807" s="65"/>
      <c r="B807" s="65"/>
      <c r="C807" s="65"/>
      <c r="D807" s="65"/>
      <c r="E807" s="65"/>
      <c r="F807" s="66"/>
      <c r="H807" s="5"/>
      <c r="J807" s="107"/>
      <c r="L807" s="6"/>
      <c r="M807" s="6"/>
      <c r="N807" s="6"/>
      <c r="O807" s="6"/>
      <c r="P807" s="6"/>
      <c r="Q807" s="6"/>
      <c r="R807" s="6"/>
      <c r="S807" s="6"/>
      <c r="T807" s="6"/>
      <c r="U807" s="6"/>
      <c r="V807" s="6"/>
      <c r="W807" s="6"/>
      <c r="X807" s="6"/>
      <c r="Y807" s="6"/>
      <c r="Z807" s="6"/>
      <c r="AA807" s="6"/>
      <c r="AB807" s="6"/>
      <c r="AC807" s="6"/>
      <c r="AD807" s="6"/>
      <c r="AE807" s="6"/>
    </row>
    <row r="808" spans="1:31" s="4" customFormat="1" ht="15" customHeight="1" x14ac:dyDescent="0.2">
      <c r="A808" s="65"/>
      <c r="B808" s="65"/>
      <c r="C808" s="65"/>
      <c r="D808" s="65"/>
      <c r="E808" s="65"/>
      <c r="F808" s="66"/>
      <c r="H808" s="5"/>
      <c r="J808" s="107"/>
      <c r="L808" s="6"/>
      <c r="M808" s="6"/>
      <c r="N808" s="6"/>
      <c r="O808" s="6"/>
      <c r="P808" s="6"/>
      <c r="Q808" s="6"/>
      <c r="R808" s="6"/>
      <c r="S808" s="6"/>
      <c r="T808" s="6"/>
      <c r="U808" s="6"/>
      <c r="V808" s="6"/>
      <c r="W808" s="6"/>
      <c r="X808" s="6"/>
      <c r="Y808" s="6"/>
      <c r="Z808" s="6"/>
      <c r="AA808" s="6"/>
      <c r="AB808" s="6"/>
      <c r="AC808" s="6"/>
      <c r="AD808" s="6"/>
      <c r="AE808" s="6"/>
    </row>
    <row r="809" spans="1:31" s="4" customFormat="1" ht="15" customHeight="1" x14ac:dyDescent="0.2">
      <c r="A809" s="65"/>
      <c r="B809" s="65"/>
      <c r="C809" s="65"/>
      <c r="D809" s="65"/>
      <c r="E809" s="65"/>
      <c r="F809" s="66"/>
      <c r="H809" s="5"/>
      <c r="J809" s="107"/>
      <c r="L809" s="6"/>
      <c r="M809" s="6"/>
      <c r="N809" s="6"/>
      <c r="O809" s="6"/>
      <c r="P809" s="6"/>
      <c r="Q809" s="6"/>
      <c r="R809" s="6"/>
      <c r="S809" s="6"/>
      <c r="T809" s="6"/>
      <c r="U809" s="6"/>
      <c r="V809" s="6"/>
      <c r="W809" s="6"/>
      <c r="X809" s="6"/>
      <c r="Y809" s="6"/>
      <c r="Z809" s="6"/>
      <c r="AA809" s="6"/>
      <c r="AB809" s="6"/>
      <c r="AC809" s="6"/>
      <c r="AD809" s="6"/>
      <c r="AE809" s="6"/>
    </row>
    <row r="810" spans="1:31" s="4" customFormat="1" ht="15" customHeight="1" x14ac:dyDescent="0.2">
      <c r="A810" s="65"/>
      <c r="B810" s="65"/>
      <c r="C810" s="65"/>
      <c r="D810" s="65"/>
      <c r="E810" s="65"/>
      <c r="F810" s="66"/>
      <c r="H810" s="5"/>
      <c r="J810" s="107"/>
      <c r="L810" s="6"/>
      <c r="M810" s="6"/>
      <c r="N810" s="6"/>
      <c r="O810" s="6"/>
      <c r="P810" s="6"/>
      <c r="Q810" s="6"/>
      <c r="R810" s="6"/>
      <c r="S810" s="6"/>
      <c r="T810" s="6"/>
      <c r="U810" s="6"/>
      <c r="V810" s="6"/>
      <c r="W810" s="6"/>
      <c r="X810" s="6"/>
      <c r="Y810" s="6"/>
      <c r="Z810" s="6"/>
      <c r="AA810" s="6"/>
      <c r="AB810" s="6"/>
      <c r="AC810" s="6"/>
      <c r="AD810" s="6"/>
      <c r="AE810" s="6"/>
    </row>
    <row r="811" spans="1:31" s="4" customFormat="1" ht="15" customHeight="1" x14ac:dyDescent="0.2">
      <c r="A811" s="65"/>
      <c r="B811" s="65"/>
      <c r="C811" s="65"/>
      <c r="D811" s="65"/>
      <c r="E811" s="65"/>
      <c r="F811" s="66"/>
      <c r="H811" s="5"/>
      <c r="J811" s="107"/>
      <c r="L811" s="6"/>
      <c r="M811" s="6"/>
      <c r="N811" s="6"/>
      <c r="O811" s="6"/>
      <c r="P811" s="6"/>
      <c r="Q811" s="6"/>
      <c r="R811" s="6"/>
      <c r="S811" s="6"/>
      <c r="T811" s="6"/>
      <c r="U811" s="6"/>
      <c r="V811" s="6"/>
      <c r="W811" s="6"/>
      <c r="X811" s="6"/>
      <c r="Y811" s="6"/>
      <c r="Z811" s="6"/>
      <c r="AA811" s="6"/>
      <c r="AB811" s="6"/>
      <c r="AC811" s="6"/>
      <c r="AD811" s="6"/>
      <c r="AE811" s="6"/>
    </row>
    <row r="812" spans="1:31" s="4" customFormat="1" ht="15" customHeight="1" x14ac:dyDescent="0.2">
      <c r="A812" s="65"/>
      <c r="B812" s="65"/>
      <c r="C812" s="65"/>
      <c r="D812" s="65"/>
      <c r="E812" s="65"/>
      <c r="F812" s="66"/>
      <c r="H812" s="5"/>
      <c r="J812" s="107"/>
      <c r="L812" s="6"/>
      <c r="M812" s="6"/>
      <c r="N812" s="6"/>
      <c r="O812" s="6"/>
      <c r="P812" s="6"/>
      <c r="Q812" s="6"/>
      <c r="R812" s="6"/>
      <c r="S812" s="6"/>
      <c r="T812" s="6"/>
      <c r="U812" s="6"/>
      <c r="V812" s="6"/>
      <c r="W812" s="6"/>
      <c r="X812" s="6"/>
      <c r="Y812" s="6"/>
      <c r="Z812" s="6"/>
      <c r="AA812" s="6"/>
      <c r="AB812" s="6"/>
      <c r="AC812" s="6"/>
      <c r="AD812" s="6"/>
      <c r="AE812" s="6"/>
    </row>
    <row r="813" spans="1:31" s="4" customFormat="1" ht="15" customHeight="1" x14ac:dyDescent="0.2">
      <c r="A813" s="65"/>
      <c r="B813" s="65"/>
      <c r="C813" s="65"/>
      <c r="D813" s="65"/>
      <c r="E813" s="65"/>
      <c r="F813" s="66"/>
      <c r="H813" s="5"/>
      <c r="J813" s="107"/>
      <c r="L813" s="6"/>
      <c r="M813" s="6"/>
      <c r="N813" s="6"/>
      <c r="O813" s="6"/>
      <c r="P813" s="6"/>
      <c r="Q813" s="6"/>
      <c r="R813" s="6"/>
      <c r="S813" s="6"/>
      <c r="T813" s="6"/>
      <c r="U813" s="6"/>
      <c r="V813" s="6"/>
      <c r="W813" s="6"/>
      <c r="X813" s="6"/>
      <c r="Y813" s="6"/>
      <c r="Z813" s="6"/>
      <c r="AA813" s="6"/>
      <c r="AB813" s="6"/>
      <c r="AC813" s="6"/>
      <c r="AD813" s="6"/>
      <c r="AE813" s="6"/>
    </row>
    <row r="814" spans="1:31" s="4" customFormat="1" ht="15" customHeight="1" x14ac:dyDescent="0.2">
      <c r="A814" s="65"/>
      <c r="B814" s="65"/>
      <c r="C814" s="65"/>
      <c r="D814" s="65"/>
      <c r="E814" s="65"/>
      <c r="F814" s="66"/>
      <c r="H814" s="5"/>
      <c r="J814" s="107"/>
      <c r="L814" s="6"/>
      <c r="M814" s="6"/>
      <c r="N814" s="6"/>
      <c r="O814" s="6"/>
      <c r="P814" s="6"/>
      <c r="Q814" s="6"/>
      <c r="R814" s="6"/>
      <c r="S814" s="6"/>
      <c r="T814" s="6"/>
      <c r="U814" s="6"/>
      <c r="V814" s="6"/>
      <c r="W814" s="6"/>
      <c r="X814" s="6"/>
      <c r="Y814" s="6"/>
      <c r="Z814" s="6"/>
      <c r="AA814" s="6"/>
      <c r="AB814" s="6"/>
      <c r="AC814" s="6"/>
      <c r="AD814" s="6"/>
      <c r="AE814" s="6"/>
    </row>
    <row r="815" spans="1:31" s="4" customFormat="1" ht="15" customHeight="1" x14ac:dyDescent="0.2">
      <c r="A815" s="65"/>
      <c r="B815" s="65"/>
      <c r="C815" s="65"/>
      <c r="D815" s="65"/>
      <c r="E815" s="65"/>
      <c r="F815" s="66"/>
      <c r="H815" s="5"/>
      <c r="J815" s="107"/>
      <c r="L815" s="6"/>
      <c r="M815" s="6"/>
      <c r="N815" s="6"/>
      <c r="O815" s="6"/>
      <c r="P815" s="6"/>
      <c r="Q815" s="6"/>
      <c r="R815" s="6"/>
      <c r="S815" s="6"/>
      <c r="T815" s="6"/>
      <c r="U815" s="6"/>
      <c r="V815" s="6"/>
      <c r="W815" s="6"/>
      <c r="X815" s="6"/>
      <c r="Y815" s="6"/>
      <c r="Z815" s="6"/>
      <c r="AA815" s="6"/>
      <c r="AB815" s="6"/>
      <c r="AC815" s="6"/>
      <c r="AD815" s="6"/>
      <c r="AE815" s="6"/>
    </row>
    <row r="816" spans="1:31" s="4" customFormat="1" ht="15" customHeight="1" x14ac:dyDescent="0.2">
      <c r="A816" s="65"/>
      <c r="B816" s="65"/>
      <c r="C816" s="65"/>
      <c r="D816" s="65"/>
      <c r="E816" s="65"/>
      <c r="F816" s="66"/>
      <c r="H816" s="5"/>
      <c r="J816" s="107"/>
      <c r="L816" s="6"/>
      <c r="M816" s="6"/>
      <c r="N816" s="6"/>
      <c r="O816" s="6"/>
      <c r="P816" s="6"/>
      <c r="Q816" s="6"/>
      <c r="R816" s="6"/>
      <c r="S816" s="6"/>
      <c r="T816" s="6"/>
      <c r="U816" s="6"/>
      <c r="V816" s="6"/>
      <c r="W816" s="6"/>
      <c r="X816" s="6"/>
      <c r="Y816" s="6"/>
      <c r="Z816" s="6"/>
      <c r="AA816" s="6"/>
      <c r="AB816" s="6"/>
      <c r="AC816" s="6"/>
      <c r="AD816" s="6"/>
      <c r="AE816" s="6"/>
    </row>
    <row r="817" spans="1:31" s="4" customFormat="1" ht="15" customHeight="1" x14ac:dyDescent="0.2">
      <c r="A817" s="65"/>
      <c r="B817" s="65"/>
      <c r="C817" s="65"/>
      <c r="D817" s="65"/>
      <c r="E817" s="65"/>
      <c r="F817" s="66"/>
      <c r="H817" s="5"/>
      <c r="J817" s="107"/>
      <c r="L817" s="6"/>
      <c r="M817" s="6"/>
      <c r="N817" s="6"/>
      <c r="O817" s="6"/>
      <c r="P817" s="6"/>
      <c r="Q817" s="6"/>
      <c r="R817" s="6"/>
      <c r="S817" s="6"/>
      <c r="T817" s="6"/>
      <c r="U817" s="6"/>
      <c r="V817" s="6"/>
      <c r="W817" s="6"/>
      <c r="X817" s="6"/>
      <c r="Y817" s="6"/>
      <c r="Z817" s="6"/>
      <c r="AA817" s="6"/>
      <c r="AB817" s="6"/>
      <c r="AC817" s="6"/>
      <c r="AD817" s="6"/>
      <c r="AE817" s="6"/>
    </row>
    <row r="818" spans="1:31" s="4" customFormat="1" ht="15" customHeight="1" x14ac:dyDescent="0.2">
      <c r="A818" s="65"/>
      <c r="B818" s="65"/>
      <c r="C818" s="65"/>
      <c r="D818" s="65"/>
      <c r="E818" s="65"/>
      <c r="F818" s="66"/>
      <c r="H818" s="5"/>
      <c r="J818" s="107"/>
      <c r="L818" s="6"/>
      <c r="M818" s="6"/>
      <c r="N818" s="6"/>
      <c r="O818" s="6"/>
      <c r="P818" s="6"/>
      <c r="Q818" s="6"/>
      <c r="R818" s="6"/>
      <c r="S818" s="6"/>
      <c r="T818" s="6"/>
      <c r="U818" s="6"/>
      <c r="V818" s="6"/>
      <c r="W818" s="6"/>
      <c r="X818" s="6"/>
      <c r="Y818" s="6"/>
      <c r="Z818" s="6"/>
      <c r="AA818" s="6"/>
      <c r="AB818" s="6"/>
      <c r="AC818" s="6"/>
      <c r="AD818" s="6"/>
      <c r="AE818" s="6"/>
    </row>
    <row r="819" spans="1:31" s="4" customFormat="1" ht="15" customHeight="1" x14ac:dyDescent="0.2">
      <c r="A819" s="65"/>
      <c r="B819" s="65"/>
      <c r="C819" s="65"/>
      <c r="D819" s="65"/>
      <c r="E819" s="65"/>
      <c r="F819" s="66"/>
      <c r="H819" s="5"/>
      <c r="J819" s="107"/>
      <c r="L819" s="6"/>
      <c r="M819" s="6"/>
      <c r="N819" s="6"/>
      <c r="O819" s="6"/>
      <c r="P819" s="6"/>
      <c r="Q819" s="6"/>
      <c r="R819" s="6"/>
      <c r="S819" s="6"/>
      <c r="T819" s="6"/>
      <c r="U819" s="6"/>
      <c r="V819" s="6"/>
      <c r="W819" s="6"/>
      <c r="X819" s="6"/>
      <c r="Y819" s="6"/>
      <c r="Z819" s="6"/>
      <c r="AA819" s="6"/>
      <c r="AB819" s="6"/>
      <c r="AC819" s="6"/>
      <c r="AD819" s="6"/>
      <c r="AE819" s="6"/>
    </row>
    <row r="820" spans="1:31" s="4" customFormat="1" ht="15" customHeight="1" x14ac:dyDescent="0.2">
      <c r="A820" s="65"/>
      <c r="B820" s="65"/>
      <c r="C820" s="65"/>
      <c r="D820" s="65"/>
      <c r="E820" s="65"/>
      <c r="F820" s="66"/>
      <c r="H820" s="5"/>
      <c r="J820" s="107"/>
      <c r="L820" s="6"/>
      <c r="M820" s="6"/>
      <c r="N820" s="6"/>
      <c r="O820" s="6"/>
      <c r="P820" s="6"/>
      <c r="Q820" s="6"/>
      <c r="R820" s="6"/>
      <c r="S820" s="6"/>
      <c r="T820" s="6"/>
      <c r="U820" s="6"/>
      <c r="V820" s="6"/>
      <c r="W820" s="6"/>
      <c r="X820" s="6"/>
      <c r="Y820" s="6"/>
      <c r="Z820" s="6"/>
      <c r="AA820" s="6"/>
      <c r="AB820" s="6"/>
      <c r="AC820" s="6"/>
      <c r="AD820" s="6"/>
      <c r="AE820" s="6"/>
    </row>
    <row r="821" spans="1:31" s="4" customFormat="1" ht="15" customHeight="1" x14ac:dyDescent="0.2">
      <c r="A821" s="65"/>
      <c r="B821" s="65"/>
      <c r="C821" s="65"/>
      <c r="D821" s="65"/>
      <c r="E821" s="65"/>
      <c r="F821" s="66"/>
      <c r="H821" s="5"/>
      <c r="J821" s="107"/>
      <c r="L821" s="6"/>
      <c r="M821" s="6"/>
      <c r="N821" s="6"/>
      <c r="O821" s="6"/>
      <c r="P821" s="6"/>
      <c r="Q821" s="6"/>
      <c r="R821" s="6"/>
      <c r="S821" s="6"/>
      <c r="T821" s="6"/>
      <c r="U821" s="6"/>
      <c r="V821" s="6"/>
      <c r="W821" s="6"/>
      <c r="X821" s="6"/>
      <c r="Y821" s="6"/>
      <c r="Z821" s="6"/>
      <c r="AA821" s="6"/>
      <c r="AB821" s="6"/>
      <c r="AC821" s="6"/>
      <c r="AD821" s="6"/>
      <c r="AE821" s="6"/>
    </row>
    <row r="822" spans="1:31" s="4" customFormat="1" ht="15" customHeight="1" x14ac:dyDescent="0.2">
      <c r="A822" s="65"/>
      <c r="B822" s="65"/>
      <c r="C822" s="65"/>
      <c r="D822" s="65"/>
      <c r="E822" s="65"/>
      <c r="F822" s="66"/>
      <c r="H822" s="5"/>
      <c r="J822" s="107"/>
      <c r="L822" s="6"/>
      <c r="M822" s="6"/>
      <c r="N822" s="6"/>
      <c r="O822" s="6"/>
      <c r="P822" s="6"/>
      <c r="Q822" s="6"/>
      <c r="R822" s="6"/>
      <c r="S822" s="6"/>
      <c r="T822" s="6"/>
      <c r="U822" s="6"/>
      <c r="V822" s="6"/>
      <c r="W822" s="6"/>
      <c r="X822" s="6"/>
      <c r="Y822" s="6"/>
      <c r="Z822" s="6"/>
      <c r="AA822" s="6"/>
      <c r="AB822" s="6"/>
      <c r="AC822" s="6"/>
      <c r="AD822" s="6"/>
      <c r="AE822" s="6"/>
    </row>
    <row r="823" spans="1:31" s="4" customFormat="1" ht="15" customHeight="1" x14ac:dyDescent="0.2">
      <c r="A823" s="65"/>
      <c r="B823" s="65"/>
      <c r="C823" s="65"/>
      <c r="D823" s="65"/>
      <c r="E823" s="65"/>
      <c r="F823" s="66"/>
      <c r="H823" s="5"/>
      <c r="J823" s="107"/>
      <c r="L823" s="6"/>
      <c r="M823" s="6"/>
      <c r="N823" s="6"/>
      <c r="O823" s="6"/>
      <c r="P823" s="6"/>
      <c r="Q823" s="6"/>
      <c r="R823" s="6"/>
      <c r="S823" s="6"/>
      <c r="T823" s="6"/>
      <c r="U823" s="6"/>
      <c r="V823" s="6"/>
      <c r="W823" s="6"/>
      <c r="X823" s="6"/>
      <c r="Y823" s="6"/>
      <c r="Z823" s="6"/>
      <c r="AA823" s="6"/>
      <c r="AB823" s="6"/>
      <c r="AC823" s="6"/>
      <c r="AD823" s="6"/>
      <c r="AE823" s="6"/>
    </row>
    <row r="824" spans="1:31" s="4" customFormat="1" ht="15" customHeight="1" x14ac:dyDescent="0.2">
      <c r="A824" s="65"/>
      <c r="B824" s="65"/>
      <c r="C824" s="65"/>
      <c r="D824" s="65"/>
      <c r="E824" s="65"/>
      <c r="F824" s="66"/>
      <c r="H824" s="5"/>
      <c r="J824" s="107"/>
      <c r="L824" s="6"/>
      <c r="M824" s="6"/>
      <c r="N824" s="6"/>
      <c r="O824" s="6"/>
      <c r="P824" s="6"/>
      <c r="Q824" s="6"/>
      <c r="R824" s="6"/>
      <c r="S824" s="6"/>
      <c r="T824" s="6"/>
      <c r="U824" s="6"/>
      <c r="V824" s="6"/>
      <c r="W824" s="6"/>
      <c r="X824" s="6"/>
      <c r="Y824" s="6"/>
      <c r="Z824" s="6"/>
      <c r="AA824" s="6"/>
      <c r="AB824" s="6"/>
      <c r="AC824" s="6"/>
      <c r="AD824" s="6"/>
      <c r="AE824" s="6"/>
    </row>
    <row r="825" spans="1:31" s="4" customFormat="1" ht="15" customHeight="1" x14ac:dyDescent="0.2">
      <c r="A825" s="65"/>
      <c r="B825" s="65"/>
      <c r="C825" s="65"/>
      <c r="D825" s="65"/>
      <c r="E825" s="65"/>
      <c r="F825" s="66"/>
      <c r="H825" s="5"/>
      <c r="J825" s="107"/>
      <c r="L825" s="6"/>
      <c r="M825" s="6"/>
      <c r="N825" s="6"/>
      <c r="O825" s="6"/>
      <c r="P825" s="6"/>
      <c r="Q825" s="6"/>
      <c r="R825" s="6"/>
      <c r="S825" s="6"/>
      <c r="T825" s="6"/>
      <c r="U825" s="6"/>
      <c r="V825" s="6"/>
      <c r="W825" s="6"/>
      <c r="X825" s="6"/>
      <c r="Y825" s="6"/>
      <c r="Z825" s="6"/>
      <c r="AA825" s="6"/>
      <c r="AB825" s="6"/>
      <c r="AC825" s="6"/>
      <c r="AD825" s="6"/>
      <c r="AE825" s="6"/>
    </row>
    <row r="826" spans="1:31" s="4" customFormat="1" ht="15" customHeight="1" x14ac:dyDescent="0.2">
      <c r="A826" s="65"/>
      <c r="B826" s="65"/>
      <c r="C826" s="65"/>
      <c r="D826" s="65"/>
      <c r="E826" s="65"/>
      <c r="F826" s="66"/>
      <c r="H826" s="5"/>
      <c r="J826" s="107"/>
      <c r="L826" s="6"/>
      <c r="M826" s="6"/>
      <c r="N826" s="6"/>
      <c r="O826" s="6"/>
      <c r="P826" s="6"/>
      <c r="Q826" s="6"/>
      <c r="R826" s="6"/>
      <c r="S826" s="6"/>
      <c r="T826" s="6"/>
      <c r="U826" s="6"/>
      <c r="V826" s="6"/>
      <c r="W826" s="6"/>
      <c r="X826" s="6"/>
      <c r="Y826" s="6"/>
      <c r="Z826" s="6"/>
      <c r="AA826" s="6"/>
      <c r="AB826" s="6"/>
      <c r="AC826" s="6"/>
      <c r="AD826" s="6"/>
      <c r="AE826" s="6"/>
    </row>
    <row r="827" spans="1:31" s="4" customFormat="1" ht="15" customHeight="1" x14ac:dyDescent="0.25">
      <c r="H827" s="5"/>
      <c r="J827" s="107"/>
      <c r="L827" s="6"/>
      <c r="M827" s="6"/>
      <c r="N827" s="6"/>
      <c r="O827" s="6"/>
      <c r="P827" s="6"/>
      <c r="Q827" s="6"/>
      <c r="R827" s="6"/>
      <c r="S827" s="6"/>
      <c r="T827" s="6"/>
      <c r="U827" s="6"/>
      <c r="V827" s="6"/>
      <c r="W827" s="6"/>
      <c r="X827" s="6"/>
      <c r="Y827" s="6"/>
      <c r="Z827" s="6"/>
      <c r="AA827" s="6"/>
      <c r="AB827" s="6"/>
      <c r="AC827" s="6"/>
      <c r="AD827" s="6"/>
      <c r="AE827" s="6"/>
    </row>
    <row r="828" spans="1:31" s="4" customFormat="1" ht="15" customHeight="1" x14ac:dyDescent="0.25">
      <c r="H828" s="5"/>
      <c r="J828" s="107"/>
      <c r="L828" s="6"/>
      <c r="M828" s="6"/>
      <c r="N828" s="6"/>
      <c r="O828" s="6"/>
      <c r="P828" s="6"/>
      <c r="Q828" s="6"/>
      <c r="R828" s="6"/>
      <c r="S828" s="6"/>
      <c r="T828" s="6"/>
      <c r="U828" s="6"/>
      <c r="V828" s="6"/>
      <c r="W828" s="6"/>
      <c r="X828" s="6"/>
      <c r="Y828" s="6"/>
      <c r="Z828" s="6"/>
      <c r="AA828" s="6"/>
      <c r="AB828" s="6"/>
      <c r="AC828" s="6"/>
      <c r="AD828" s="6"/>
      <c r="AE828" s="6"/>
    </row>
    <row r="829" spans="1:31" s="4" customFormat="1" ht="15" customHeight="1" x14ac:dyDescent="0.25">
      <c r="H829" s="5"/>
      <c r="J829" s="107"/>
      <c r="L829" s="6"/>
      <c r="M829" s="6"/>
      <c r="N829" s="6"/>
      <c r="O829" s="6"/>
      <c r="P829" s="6"/>
      <c r="Q829" s="6"/>
      <c r="R829" s="6"/>
      <c r="S829" s="6"/>
      <c r="T829" s="6"/>
      <c r="U829" s="6"/>
      <c r="V829" s="6"/>
      <c r="W829" s="6"/>
      <c r="X829" s="6"/>
      <c r="Y829" s="6"/>
      <c r="Z829" s="6"/>
      <c r="AA829" s="6"/>
      <c r="AB829" s="6"/>
      <c r="AC829" s="6"/>
      <c r="AD829" s="6"/>
      <c r="AE829" s="6"/>
    </row>
    <row r="830" spans="1:31" s="4" customFormat="1" ht="15" customHeight="1" x14ac:dyDescent="0.25">
      <c r="H830" s="5"/>
      <c r="J830" s="107"/>
      <c r="L830" s="6"/>
      <c r="M830" s="6"/>
      <c r="N830" s="6"/>
      <c r="O830" s="6"/>
      <c r="P830" s="6"/>
      <c r="Q830" s="6"/>
      <c r="R830" s="6"/>
      <c r="S830" s="6"/>
      <c r="T830" s="6"/>
      <c r="U830" s="6"/>
      <c r="V830" s="6"/>
      <c r="W830" s="6"/>
      <c r="X830" s="6"/>
      <c r="Y830" s="6"/>
      <c r="Z830" s="6"/>
      <c r="AA830" s="6"/>
      <c r="AB830" s="6"/>
      <c r="AC830" s="6"/>
      <c r="AD830" s="6"/>
      <c r="AE830" s="6"/>
    </row>
    <row r="831" spans="1:31" s="4" customFormat="1" ht="15" customHeight="1" x14ac:dyDescent="0.25">
      <c r="H831" s="5"/>
      <c r="J831" s="107"/>
      <c r="L831" s="6"/>
      <c r="M831" s="6"/>
      <c r="N831" s="6"/>
      <c r="O831" s="6"/>
      <c r="P831" s="6"/>
      <c r="Q831" s="6"/>
      <c r="R831" s="6"/>
      <c r="S831" s="6"/>
      <c r="T831" s="6"/>
      <c r="U831" s="6"/>
      <c r="V831" s="6"/>
      <c r="W831" s="6"/>
      <c r="X831" s="6"/>
      <c r="Y831" s="6"/>
      <c r="Z831" s="6"/>
      <c r="AA831" s="6"/>
      <c r="AB831" s="6"/>
      <c r="AC831" s="6"/>
      <c r="AD831" s="6"/>
      <c r="AE831" s="6"/>
    </row>
    <row r="832" spans="1:31" s="4" customFormat="1" ht="15" customHeight="1" x14ac:dyDescent="0.25">
      <c r="H832" s="5"/>
      <c r="J832" s="107"/>
      <c r="L832" s="6"/>
      <c r="M832" s="6"/>
      <c r="N832" s="6"/>
      <c r="O832" s="6"/>
      <c r="P832" s="6"/>
      <c r="Q832" s="6"/>
      <c r="R832" s="6"/>
      <c r="S832" s="6"/>
      <c r="T832" s="6"/>
      <c r="U832" s="6"/>
      <c r="V832" s="6"/>
      <c r="W832" s="6"/>
      <c r="X832" s="6"/>
      <c r="Y832" s="6"/>
      <c r="Z832" s="6"/>
      <c r="AA832" s="6"/>
      <c r="AB832" s="6"/>
      <c r="AC832" s="6"/>
      <c r="AD832" s="6"/>
      <c r="AE832" s="6"/>
    </row>
    <row r="833" spans="8:31" s="4" customFormat="1" ht="15" customHeight="1" x14ac:dyDescent="0.25">
      <c r="H833" s="5"/>
      <c r="J833" s="107"/>
      <c r="L833" s="6"/>
      <c r="M833" s="6"/>
      <c r="N833" s="6"/>
      <c r="O833" s="6"/>
      <c r="P833" s="6"/>
      <c r="Q833" s="6"/>
      <c r="R833" s="6"/>
      <c r="S833" s="6"/>
      <c r="T833" s="6"/>
      <c r="U833" s="6"/>
      <c r="V833" s="6"/>
      <c r="W833" s="6"/>
      <c r="X833" s="6"/>
      <c r="Y833" s="6"/>
      <c r="Z833" s="6"/>
      <c r="AA833" s="6"/>
      <c r="AB833" s="6"/>
      <c r="AC833" s="6"/>
      <c r="AD833" s="6"/>
      <c r="AE833" s="6"/>
    </row>
    <row r="834" spans="8:31" s="4" customFormat="1" ht="15" customHeight="1" x14ac:dyDescent="0.25">
      <c r="H834" s="5"/>
      <c r="J834" s="107"/>
      <c r="L834" s="6"/>
      <c r="M834" s="6"/>
      <c r="N834" s="6"/>
      <c r="O834" s="6"/>
      <c r="P834" s="6"/>
      <c r="Q834" s="6"/>
      <c r="R834" s="6"/>
      <c r="S834" s="6"/>
      <c r="T834" s="6"/>
      <c r="U834" s="6"/>
      <c r="V834" s="6"/>
      <c r="W834" s="6"/>
      <c r="X834" s="6"/>
      <c r="Y834" s="6"/>
      <c r="Z834" s="6"/>
      <c r="AA834" s="6"/>
      <c r="AB834" s="6"/>
      <c r="AC834" s="6"/>
      <c r="AD834" s="6"/>
      <c r="AE834" s="6"/>
    </row>
    <row r="835" spans="8:31" s="4" customFormat="1" ht="15" customHeight="1" x14ac:dyDescent="0.25">
      <c r="H835" s="5"/>
      <c r="J835" s="107"/>
      <c r="L835" s="6"/>
      <c r="M835" s="6"/>
      <c r="N835" s="6"/>
      <c r="O835" s="6"/>
      <c r="P835" s="6"/>
      <c r="Q835" s="6"/>
      <c r="R835" s="6"/>
      <c r="S835" s="6"/>
      <c r="T835" s="6"/>
      <c r="U835" s="6"/>
      <c r="V835" s="6"/>
      <c r="W835" s="6"/>
      <c r="X835" s="6"/>
      <c r="Y835" s="6"/>
      <c r="Z835" s="6"/>
      <c r="AA835" s="6"/>
      <c r="AB835" s="6"/>
      <c r="AC835" s="6"/>
      <c r="AD835" s="6"/>
      <c r="AE835" s="6"/>
    </row>
    <row r="836" spans="8:31" s="4" customFormat="1" ht="15" customHeight="1" x14ac:dyDescent="0.25">
      <c r="H836" s="5"/>
      <c r="J836" s="107"/>
      <c r="L836" s="6"/>
      <c r="M836" s="6"/>
      <c r="N836" s="6"/>
      <c r="O836" s="6"/>
      <c r="P836" s="6"/>
      <c r="Q836" s="6"/>
      <c r="R836" s="6"/>
      <c r="S836" s="6"/>
      <c r="T836" s="6"/>
      <c r="U836" s="6"/>
      <c r="V836" s="6"/>
      <c r="W836" s="6"/>
      <c r="X836" s="6"/>
      <c r="Y836" s="6"/>
      <c r="Z836" s="6"/>
      <c r="AA836" s="6"/>
      <c r="AB836" s="6"/>
      <c r="AC836" s="6"/>
      <c r="AD836" s="6"/>
      <c r="AE836" s="6"/>
    </row>
    <row r="837" spans="8:31" s="4" customFormat="1" ht="15" customHeight="1" x14ac:dyDescent="0.25">
      <c r="H837" s="5"/>
      <c r="J837" s="107"/>
      <c r="L837" s="6"/>
      <c r="M837" s="6"/>
      <c r="N837" s="6"/>
      <c r="O837" s="6"/>
      <c r="P837" s="6"/>
      <c r="Q837" s="6"/>
      <c r="R837" s="6"/>
      <c r="S837" s="6"/>
      <c r="T837" s="6"/>
      <c r="U837" s="6"/>
      <c r="V837" s="6"/>
      <c r="W837" s="6"/>
      <c r="X837" s="6"/>
      <c r="Y837" s="6"/>
      <c r="Z837" s="6"/>
      <c r="AA837" s="6"/>
      <c r="AB837" s="6"/>
      <c r="AC837" s="6"/>
      <c r="AD837" s="6"/>
      <c r="AE837" s="6"/>
    </row>
    <row r="838" spans="8:31" s="4" customFormat="1" ht="15" customHeight="1" x14ac:dyDescent="0.25">
      <c r="H838" s="5"/>
      <c r="J838" s="107"/>
      <c r="L838" s="6"/>
      <c r="M838" s="6"/>
      <c r="N838" s="6"/>
      <c r="O838" s="6"/>
      <c r="P838" s="6"/>
      <c r="Q838" s="6"/>
      <c r="R838" s="6"/>
      <c r="S838" s="6"/>
      <c r="T838" s="6"/>
      <c r="U838" s="6"/>
      <c r="V838" s="6"/>
      <c r="W838" s="6"/>
      <c r="X838" s="6"/>
      <c r="Y838" s="6"/>
      <c r="Z838" s="6"/>
      <c r="AA838" s="6"/>
      <c r="AB838" s="6"/>
      <c r="AC838" s="6"/>
      <c r="AD838" s="6"/>
      <c r="AE838" s="6"/>
    </row>
    <row r="839" spans="8:31" s="4" customFormat="1" ht="15" customHeight="1" x14ac:dyDescent="0.25">
      <c r="H839" s="5"/>
      <c r="J839" s="107"/>
      <c r="L839" s="6"/>
      <c r="M839" s="6"/>
      <c r="N839" s="6"/>
      <c r="O839" s="6"/>
      <c r="P839" s="6"/>
      <c r="Q839" s="6"/>
      <c r="R839" s="6"/>
      <c r="S839" s="6"/>
      <c r="T839" s="6"/>
      <c r="U839" s="6"/>
      <c r="V839" s="6"/>
      <c r="W839" s="6"/>
      <c r="X839" s="6"/>
      <c r="Y839" s="6"/>
      <c r="Z839" s="6"/>
      <c r="AA839" s="6"/>
      <c r="AB839" s="6"/>
      <c r="AC839" s="6"/>
      <c r="AD839" s="6"/>
      <c r="AE839" s="6"/>
    </row>
    <row r="840" spans="8:31" s="4" customFormat="1" ht="15" customHeight="1" x14ac:dyDescent="0.25">
      <c r="H840" s="5"/>
      <c r="J840" s="107"/>
      <c r="L840" s="6"/>
      <c r="M840" s="6"/>
      <c r="N840" s="6"/>
      <c r="O840" s="6"/>
      <c r="P840" s="6"/>
      <c r="Q840" s="6"/>
      <c r="R840" s="6"/>
      <c r="S840" s="6"/>
      <c r="T840" s="6"/>
      <c r="U840" s="6"/>
      <c r="V840" s="6"/>
      <c r="W840" s="6"/>
      <c r="X840" s="6"/>
      <c r="Y840" s="6"/>
      <c r="Z840" s="6"/>
      <c r="AA840" s="6"/>
      <c r="AB840" s="6"/>
      <c r="AC840" s="6"/>
      <c r="AD840" s="6"/>
      <c r="AE840" s="6"/>
    </row>
    <row r="841" spans="8:31" s="4" customFormat="1" ht="15" customHeight="1" x14ac:dyDescent="0.25">
      <c r="H841" s="5"/>
      <c r="J841" s="107"/>
      <c r="L841" s="6"/>
      <c r="M841" s="6"/>
      <c r="N841" s="6"/>
      <c r="O841" s="6"/>
      <c r="P841" s="6"/>
      <c r="Q841" s="6"/>
      <c r="R841" s="6"/>
      <c r="S841" s="6"/>
      <c r="T841" s="6"/>
      <c r="U841" s="6"/>
      <c r="V841" s="6"/>
      <c r="W841" s="6"/>
      <c r="X841" s="6"/>
      <c r="Y841" s="6"/>
      <c r="Z841" s="6"/>
      <c r="AA841" s="6"/>
      <c r="AB841" s="6"/>
      <c r="AC841" s="6"/>
      <c r="AD841" s="6"/>
      <c r="AE841" s="6"/>
    </row>
    <row r="842" spans="8:31" s="4" customFormat="1" ht="15" customHeight="1" x14ac:dyDescent="0.25">
      <c r="H842" s="5"/>
      <c r="J842" s="107"/>
      <c r="L842" s="6"/>
      <c r="M842" s="6"/>
      <c r="N842" s="6"/>
      <c r="O842" s="6"/>
      <c r="P842" s="6"/>
      <c r="Q842" s="6"/>
      <c r="R842" s="6"/>
      <c r="S842" s="6"/>
      <c r="T842" s="6"/>
      <c r="U842" s="6"/>
      <c r="V842" s="6"/>
      <c r="W842" s="6"/>
      <c r="X842" s="6"/>
      <c r="Y842" s="6"/>
      <c r="Z842" s="6"/>
      <c r="AA842" s="6"/>
      <c r="AB842" s="6"/>
      <c r="AC842" s="6"/>
      <c r="AD842" s="6"/>
      <c r="AE842" s="6"/>
    </row>
    <row r="843" spans="8:31" s="4" customFormat="1" ht="15" customHeight="1" x14ac:dyDescent="0.25">
      <c r="H843" s="5"/>
      <c r="J843" s="107"/>
      <c r="L843" s="6"/>
      <c r="M843" s="6"/>
      <c r="N843" s="6"/>
      <c r="O843" s="6"/>
      <c r="P843" s="6"/>
      <c r="Q843" s="6"/>
      <c r="R843" s="6"/>
      <c r="S843" s="6"/>
      <c r="T843" s="6"/>
      <c r="U843" s="6"/>
      <c r="V843" s="6"/>
      <c r="W843" s="6"/>
      <c r="X843" s="6"/>
      <c r="Y843" s="6"/>
      <c r="Z843" s="6"/>
      <c r="AA843" s="6"/>
      <c r="AB843" s="6"/>
      <c r="AC843" s="6"/>
      <c r="AD843" s="6"/>
      <c r="AE843" s="6"/>
    </row>
    <row r="844" spans="8:31" s="4" customFormat="1" ht="15" customHeight="1" x14ac:dyDescent="0.25">
      <c r="H844" s="5"/>
      <c r="J844" s="107"/>
      <c r="L844" s="6"/>
      <c r="M844" s="6"/>
      <c r="N844" s="6"/>
      <c r="O844" s="6"/>
      <c r="P844" s="6"/>
      <c r="Q844" s="6"/>
      <c r="R844" s="6"/>
      <c r="S844" s="6"/>
      <c r="T844" s="6"/>
      <c r="U844" s="6"/>
      <c r="V844" s="6"/>
      <c r="W844" s="6"/>
      <c r="X844" s="6"/>
      <c r="Y844" s="6"/>
      <c r="Z844" s="6"/>
      <c r="AA844" s="6"/>
      <c r="AB844" s="6"/>
      <c r="AC844" s="6"/>
      <c r="AD844" s="6"/>
      <c r="AE844" s="6"/>
    </row>
    <row r="845" spans="8:31" s="4" customFormat="1" ht="15" customHeight="1" x14ac:dyDescent="0.25">
      <c r="H845" s="5"/>
      <c r="J845" s="107"/>
      <c r="L845" s="6"/>
      <c r="M845" s="6"/>
      <c r="N845" s="6"/>
      <c r="O845" s="6"/>
      <c r="P845" s="6"/>
      <c r="Q845" s="6"/>
      <c r="R845" s="6"/>
      <c r="S845" s="6"/>
      <c r="T845" s="6"/>
      <c r="U845" s="6"/>
      <c r="V845" s="6"/>
      <c r="W845" s="6"/>
      <c r="X845" s="6"/>
      <c r="Y845" s="6"/>
      <c r="Z845" s="6"/>
      <c r="AA845" s="6"/>
      <c r="AB845" s="6"/>
      <c r="AC845" s="6"/>
      <c r="AD845" s="6"/>
      <c r="AE845" s="6"/>
    </row>
    <row r="846" spans="8:31" s="4" customFormat="1" ht="15" customHeight="1" x14ac:dyDescent="0.25">
      <c r="H846" s="5"/>
      <c r="J846" s="107"/>
      <c r="L846" s="6"/>
      <c r="M846" s="6"/>
      <c r="N846" s="6"/>
      <c r="O846" s="6"/>
      <c r="P846" s="6"/>
      <c r="Q846" s="6"/>
      <c r="R846" s="6"/>
      <c r="S846" s="6"/>
      <c r="T846" s="6"/>
      <c r="U846" s="6"/>
      <c r="V846" s="6"/>
      <c r="W846" s="6"/>
      <c r="X846" s="6"/>
      <c r="Y846" s="6"/>
      <c r="Z846" s="6"/>
      <c r="AA846" s="6"/>
      <c r="AB846" s="6"/>
      <c r="AC846" s="6"/>
      <c r="AD846" s="6"/>
      <c r="AE846" s="6"/>
    </row>
    <row r="847" spans="8:31" s="4" customFormat="1" ht="15" customHeight="1" x14ac:dyDescent="0.25">
      <c r="H847" s="5"/>
      <c r="J847" s="107"/>
      <c r="L847" s="6"/>
      <c r="M847" s="6"/>
      <c r="N847" s="6"/>
      <c r="O847" s="6"/>
      <c r="P847" s="6"/>
      <c r="Q847" s="6"/>
      <c r="R847" s="6"/>
      <c r="S847" s="6"/>
      <c r="T847" s="6"/>
      <c r="U847" s="6"/>
      <c r="V847" s="6"/>
      <c r="W847" s="6"/>
      <c r="X847" s="6"/>
      <c r="Y847" s="6"/>
      <c r="Z847" s="6"/>
      <c r="AA847" s="6"/>
      <c r="AB847" s="6"/>
      <c r="AC847" s="6"/>
      <c r="AD847" s="6"/>
      <c r="AE847" s="6"/>
    </row>
    <row r="848" spans="8:31" s="4" customFormat="1" ht="15" customHeight="1" x14ac:dyDescent="0.25">
      <c r="H848" s="5"/>
      <c r="J848" s="107"/>
      <c r="L848" s="6"/>
      <c r="M848" s="6"/>
      <c r="N848" s="6"/>
      <c r="O848" s="6"/>
      <c r="P848" s="6"/>
      <c r="Q848" s="6"/>
      <c r="R848" s="6"/>
      <c r="S848" s="6"/>
      <c r="T848" s="6"/>
      <c r="U848" s="6"/>
      <c r="V848" s="6"/>
      <c r="W848" s="6"/>
      <c r="X848" s="6"/>
      <c r="Y848" s="6"/>
      <c r="Z848" s="6"/>
      <c r="AA848" s="6"/>
      <c r="AB848" s="6"/>
      <c r="AC848" s="6"/>
      <c r="AD848" s="6"/>
      <c r="AE848" s="6"/>
    </row>
    <row r="849" spans="8:31" s="4" customFormat="1" ht="15" customHeight="1" x14ac:dyDescent="0.25">
      <c r="H849" s="5"/>
      <c r="J849" s="107"/>
      <c r="L849" s="6"/>
      <c r="M849" s="6"/>
      <c r="N849" s="6"/>
      <c r="O849" s="6"/>
      <c r="P849" s="6"/>
      <c r="Q849" s="6"/>
      <c r="R849" s="6"/>
      <c r="S849" s="6"/>
      <c r="T849" s="6"/>
      <c r="U849" s="6"/>
      <c r="V849" s="6"/>
      <c r="W849" s="6"/>
      <c r="X849" s="6"/>
      <c r="Y849" s="6"/>
      <c r="Z849" s="6"/>
      <c r="AA849" s="6"/>
      <c r="AB849" s="6"/>
      <c r="AC849" s="6"/>
      <c r="AD849" s="6"/>
      <c r="AE849" s="6"/>
    </row>
    <row r="850" spans="8:31" s="4" customFormat="1" ht="15" customHeight="1" x14ac:dyDescent="0.25">
      <c r="H850" s="5"/>
      <c r="J850" s="107"/>
      <c r="L850" s="6"/>
      <c r="M850" s="6"/>
      <c r="N850" s="6"/>
      <c r="O850" s="6"/>
      <c r="P850" s="6"/>
      <c r="Q850" s="6"/>
      <c r="R850" s="6"/>
      <c r="S850" s="6"/>
      <c r="T850" s="6"/>
      <c r="U850" s="6"/>
      <c r="V850" s="6"/>
      <c r="W850" s="6"/>
      <c r="X850" s="6"/>
      <c r="Y850" s="6"/>
      <c r="Z850" s="6"/>
      <c r="AA850" s="6"/>
      <c r="AB850" s="6"/>
      <c r="AC850" s="6"/>
      <c r="AD850" s="6"/>
      <c r="AE850" s="6"/>
    </row>
    <row r="851" spans="8:31" s="4" customFormat="1" ht="15" customHeight="1" x14ac:dyDescent="0.25">
      <c r="H851" s="5"/>
      <c r="J851" s="107"/>
      <c r="L851" s="6"/>
      <c r="M851" s="6"/>
      <c r="N851" s="6"/>
      <c r="O851" s="6"/>
      <c r="P851" s="6"/>
      <c r="Q851" s="6"/>
      <c r="R851" s="6"/>
      <c r="S851" s="6"/>
      <c r="T851" s="6"/>
      <c r="U851" s="6"/>
      <c r="V851" s="6"/>
      <c r="W851" s="6"/>
      <c r="X851" s="6"/>
      <c r="Y851" s="6"/>
      <c r="Z851" s="6"/>
      <c r="AA851" s="6"/>
      <c r="AB851" s="6"/>
      <c r="AC851" s="6"/>
      <c r="AD851" s="6"/>
      <c r="AE851" s="6"/>
    </row>
    <row r="852" spans="8:31" s="4" customFormat="1" ht="15" customHeight="1" x14ac:dyDescent="0.25">
      <c r="H852" s="5"/>
      <c r="J852" s="107"/>
      <c r="L852" s="6"/>
      <c r="M852" s="6"/>
      <c r="N852" s="6"/>
      <c r="O852" s="6"/>
      <c r="P852" s="6"/>
      <c r="Q852" s="6"/>
      <c r="R852" s="6"/>
      <c r="S852" s="6"/>
      <c r="T852" s="6"/>
      <c r="U852" s="6"/>
      <c r="V852" s="6"/>
      <c r="W852" s="6"/>
      <c r="X852" s="6"/>
      <c r="Y852" s="6"/>
      <c r="Z852" s="6"/>
      <c r="AA852" s="6"/>
      <c r="AB852" s="6"/>
      <c r="AC852" s="6"/>
      <c r="AD852" s="6"/>
      <c r="AE852" s="6"/>
    </row>
    <row r="853" spans="8:31" s="4" customFormat="1" ht="15" customHeight="1" x14ac:dyDescent="0.25">
      <c r="H853" s="5"/>
      <c r="J853" s="107"/>
      <c r="L853" s="6"/>
      <c r="M853" s="6"/>
      <c r="N853" s="6"/>
      <c r="O853" s="6"/>
      <c r="P853" s="6"/>
      <c r="Q853" s="6"/>
      <c r="R853" s="6"/>
      <c r="S853" s="6"/>
      <c r="T853" s="6"/>
      <c r="U853" s="6"/>
      <c r="V853" s="6"/>
      <c r="W853" s="6"/>
      <c r="X853" s="6"/>
      <c r="Y853" s="6"/>
      <c r="Z853" s="6"/>
      <c r="AA853" s="6"/>
      <c r="AB853" s="6"/>
      <c r="AC853" s="6"/>
      <c r="AD853" s="6"/>
      <c r="AE853" s="6"/>
    </row>
    <row r="854" spans="8:31" s="4" customFormat="1" ht="15" customHeight="1" x14ac:dyDescent="0.25">
      <c r="H854" s="5"/>
      <c r="J854" s="107"/>
      <c r="L854" s="6"/>
      <c r="M854" s="6"/>
      <c r="N854" s="6"/>
      <c r="O854" s="6"/>
      <c r="P854" s="6"/>
      <c r="Q854" s="6"/>
      <c r="R854" s="6"/>
      <c r="S854" s="6"/>
      <c r="T854" s="6"/>
      <c r="U854" s="6"/>
      <c r="V854" s="6"/>
      <c r="W854" s="6"/>
      <c r="X854" s="6"/>
      <c r="Y854" s="6"/>
      <c r="Z854" s="6"/>
      <c r="AA854" s="6"/>
      <c r="AB854" s="6"/>
      <c r="AC854" s="6"/>
      <c r="AD854" s="6"/>
      <c r="AE854" s="6"/>
    </row>
    <row r="855" spans="8:31" s="4" customFormat="1" ht="15" customHeight="1" x14ac:dyDescent="0.25">
      <c r="H855" s="5"/>
      <c r="J855" s="107"/>
      <c r="L855" s="6"/>
      <c r="M855" s="6"/>
      <c r="N855" s="6"/>
      <c r="O855" s="6"/>
      <c r="P855" s="6"/>
      <c r="Q855" s="6"/>
      <c r="R855" s="6"/>
      <c r="S855" s="6"/>
      <c r="T855" s="6"/>
      <c r="U855" s="6"/>
      <c r="V855" s="6"/>
      <c r="W855" s="6"/>
      <c r="X855" s="6"/>
      <c r="Y855" s="6"/>
      <c r="Z855" s="6"/>
      <c r="AA855" s="6"/>
      <c r="AB855" s="6"/>
      <c r="AC855" s="6"/>
      <c r="AD855" s="6"/>
      <c r="AE855" s="6"/>
    </row>
    <row r="856" spans="8:31" s="4" customFormat="1" ht="15" customHeight="1" x14ac:dyDescent="0.25">
      <c r="H856" s="5"/>
      <c r="J856" s="107"/>
      <c r="L856" s="6"/>
      <c r="M856" s="6"/>
      <c r="N856" s="6"/>
      <c r="O856" s="6"/>
      <c r="P856" s="6"/>
      <c r="Q856" s="6"/>
      <c r="R856" s="6"/>
      <c r="S856" s="6"/>
      <c r="T856" s="6"/>
      <c r="U856" s="6"/>
      <c r="V856" s="6"/>
      <c r="W856" s="6"/>
      <c r="X856" s="6"/>
      <c r="Y856" s="6"/>
      <c r="Z856" s="6"/>
      <c r="AA856" s="6"/>
      <c r="AB856" s="6"/>
      <c r="AC856" s="6"/>
      <c r="AD856" s="6"/>
      <c r="AE856" s="6"/>
    </row>
    <row r="857" spans="8:31" s="4" customFormat="1" ht="15" customHeight="1" x14ac:dyDescent="0.25">
      <c r="H857" s="5"/>
      <c r="J857" s="107"/>
      <c r="L857" s="6"/>
      <c r="M857" s="6"/>
      <c r="N857" s="6"/>
      <c r="O857" s="6"/>
      <c r="P857" s="6"/>
      <c r="Q857" s="6"/>
      <c r="R857" s="6"/>
      <c r="S857" s="6"/>
      <c r="T857" s="6"/>
      <c r="U857" s="6"/>
      <c r="V857" s="6"/>
      <c r="W857" s="6"/>
      <c r="X857" s="6"/>
      <c r="Y857" s="6"/>
      <c r="Z857" s="6"/>
      <c r="AA857" s="6"/>
      <c r="AB857" s="6"/>
      <c r="AC857" s="6"/>
      <c r="AD857" s="6"/>
      <c r="AE857" s="6"/>
    </row>
    <row r="858" spans="8:31" s="4" customFormat="1" ht="15" customHeight="1" x14ac:dyDescent="0.25">
      <c r="H858" s="5"/>
      <c r="J858" s="107"/>
      <c r="L858" s="6"/>
      <c r="M858" s="6"/>
      <c r="N858" s="6"/>
      <c r="O858" s="6"/>
      <c r="P858" s="6"/>
      <c r="Q858" s="6"/>
      <c r="R858" s="6"/>
      <c r="S858" s="6"/>
      <c r="T858" s="6"/>
      <c r="U858" s="6"/>
      <c r="V858" s="6"/>
      <c r="W858" s="6"/>
      <c r="X858" s="6"/>
      <c r="Y858" s="6"/>
      <c r="Z858" s="6"/>
      <c r="AA858" s="6"/>
      <c r="AB858" s="6"/>
      <c r="AC858" s="6"/>
      <c r="AD858" s="6"/>
      <c r="AE858" s="6"/>
    </row>
    <row r="859" spans="8:31" s="4" customFormat="1" ht="15" customHeight="1" x14ac:dyDescent="0.25">
      <c r="H859" s="5"/>
      <c r="J859" s="107"/>
      <c r="L859" s="6"/>
      <c r="M859" s="6"/>
      <c r="N859" s="6"/>
      <c r="O859" s="6"/>
      <c r="P859" s="6"/>
      <c r="Q859" s="6"/>
      <c r="R859" s="6"/>
      <c r="S859" s="6"/>
      <c r="T859" s="6"/>
      <c r="U859" s="6"/>
      <c r="V859" s="6"/>
      <c r="W859" s="6"/>
      <c r="X859" s="6"/>
      <c r="Y859" s="6"/>
      <c r="Z859" s="6"/>
      <c r="AA859" s="6"/>
      <c r="AB859" s="6"/>
      <c r="AC859" s="6"/>
      <c r="AD859" s="6"/>
      <c r="AE859" s="6"/>
    </row>
    <row r="860" spans="8:31" s="4" customFormat="1" ht="15" customHeight="1" x14ac:dyDescent="0.25">
      <c r="H860" s="5"/>
      <c r="J860" s="107"/>
      <c r="L860" s="6"/>
      <c r="M860" s="6"/>
      <c r="N860" s="6"/>
      <c r="O860" s="6"/>
      <c r="P860" s="6"/>
      <c r="Q860" s="6"/>
      <c r="R860" s="6"/>
      <c r="S860" s="6"/>
      <c r="T860" s="6"/>
      <c r="U860" s="6"/>
      <c r="V860" s="6"/>
      <c r="W860" s="6"/>
      <c r="X860" s="6"/>
      <c r="Y860" s="6"/>
      <c r="Z860" s="6"/>
      <c r="AA860" s="6"/>
      <c r="AB860" s="6"/>
      <c r="AC860" s="6"/>
      <c r="AD860" s="6"/>
      <c r="AE860" s="6"/>
    </row>
    <row r="861" spans="8:31" s="4" customFormat="1" ht="15" customHeight="1" x14ac:dyDescent="0.25">
      <c r="H861" s="5"/>
      <c r="J861" s="107"/>
      <c r="L861" s="6"/>
      <c r="M861" s="6"/>
      <c r="N861" s="6"/>
      <c r="O861" s="6"/>
      <c r="P861" s="6"/>
      <c r="Q861" s="6"/>
      <c r="R861" s="6"/>
      <c r="S861" s="6"/>
      <c r="T861" s="6"/>
      <c r="U861" s="6"/>
      <c r="V861" s="6"/>
      <c r="W861" s="6"/>
      <c r="X861" s="6"/>
      <c r="Y861" s="6"/>
      <c r="Z861" s="6"/>
      <c r="AA861" s="6"/>
      <c r="AB861" s="6"/>
      <c r="AC861" s="6"/>
      <c r="AD861" s="6"/>
      <c r="AE861" s="6"/>
    </row>
    <row r="862" spans="8:31" s="4" customFormat="1" ht="15" customHeight="1" x14ac:dyDescent="0.25">
      <c r="H862" s="5"/>
      <c r="J862" s="107"/>
      <c r="L862" s="6"/>
      <c r="M862" s="6"/>
      <c r="N862" s="6"/>
      <c r="O862" s="6"/>
      <c r="P862" s="6"/>
      <c r="Q862" s="6"/>
      <c r="R862" s="6"/>
      <c r="S862" s="6"/>
      <c r="T862" s="6"/>
      <c r="U862" s="6"/>
      <c r="V862" s="6"/>
      <c r="W862" s="6"/>
      <c r="X862" s="6"/>
      <c r="Y862" s="6"/>
      <c r="Z862" s="6"/>
      <c r="AA862" s="6"/>
      <c r="AB862" s="6"/>
      <c r="AC862" s="6"/>
      <c r="AD862" s="6"/>
      <c r="AE862" s="6"/>
    </row>
    <row r="863" spans="8:31" s="4" customFormat="1" ht="15" customHeight="1" x14ac:dyDescent="0.25">
      <c r="H863" s="5"/>
      <c r="J863" s="107"/>
      <c r="L863" s="6"/>
      <c r="M863" s="6"/>
      <c r="N863" s="6"/>
      <c r="O863" s="6"/>
      <c r="P863" s="6"/>
      <c r="Q863" s="6"/>
      <c r="R863" s="6"/>
      <c r="S863" s="6"/>
      <c r="T863" s="6"/>
      <c r="U863" s="6"/>
      <c r="V863" s="6"/>
      <c r="W863" s="6"/>
      <c r="X863" s="6"/>
      <c r="Y863" s="6"/>
      <c r="Z863" s="6"/>
      <c r="AA863" s="6"/>
      <c r="AB863" s="6"/>
      <c r="AC863" s="6"/>
      <c r="AD863" s="6"/>
      <c r="AE863" s="6"/>
    </row>
    <row r="864" spans="8:31" s="4" customFormat="1" ht="15" customHeight="1" x14ac:dyDescent="0.25">
      <c r="H864" s="5"/>
      <c r="J864" s="107"/>
      <c r="L864" s="6"/>
      <c r="M864" s="6"/>
      <c r="N864" s="6"/>
      <c r="O864" s="6"/>
      <c r="P864" s="6"/>
      <c r="Q864" s="6"/>
      <c r="R864" s="6"/>
      <c r="S864" s="6"/>
      <c r="T864" s="6"/>
      <c r="U864" s="6"/>
      <c r="V864" s="6"/>
      <c r="W864" s="6"/>
      <c r="X864" s="6"/>
      <c r="Y864" s="6"/>
      <c r="Z864" s="6"/>
      <c r="AA864" s="6"/>
      <c r="AB864" s="6"/>
      <c r="AC864" s="6"/>
      <c r="AD864" s="6"/>
      <c r="AE864" s="6"/>
    </row>
    <row r="865" spans="8:31" s="4" customFormat="1" ht="15" customHeight="1" x14ac:dyDescent="0.25">
      <c r="H865" s="5"/>
      <c r="J865" s="107"/>
      <c r="L865" s="6"/>
      <c r="M865" s="6"/>
      <c r="N865" s="6"/>
      <c r="O865" s="6"/>
      <c r="P865" s="6"/>
      <c r="Q865" s="6"/>
      <c r="R865" s="6"/>
      <c r="S865" s="6"/>
      <c r="T865" s="6"/>
      <c r="U865" s="6"/>
      <c r="V865" s="6"/>
      <c r="W865" s="6"/>
      <c r="X865" s="6"/>
      <c r="Y865" s="6"/>
      <c r="Z865" s="6"/>
      <c r="AA865" s="6"/>
      <c r="AB865" s="6"/>
      <c r="AC865" s="6"/>
      <c r="AD865" s="6"/>
      <c r="AE865" s="6"/>
    </row>
    <row r="866" spans="8:31" s="4" customFormat="1" ht="15" customHeight="1" x14ac:dyDescent="0.25">
      <c r="H866" s="5"/>
      <c r="J866" s="107"/>
      <c r="L866" s="6"/>
      <c r="M866" s="6"/>
      <c r="N866" s="6"/>
      <c r="O866" s="6"/>
      <c r="P866" s="6"/>
      <c r="Q866" s="6"/>
      <c r="R866" s="6"/>
      <c r="S866" s="6"/>
      <c r="T866" s="6"/>
      <c r="U866" s="6"/>
      <c r="V866" s="6"/>
      <c r="W866" s="6"/>
      <c r="X866" s="6"/>
      <c r="Y866" s="6"/>
      <c r="Z866" s="6"/>
      <c r="AA866" s="6"/>
      <c r="AB866" s="6"/>
      <c r="AC866" s="6"/>
      <c r="AD866" s="6"/>
      <c r="AE866" s="6"/>
    </row>
    <row r="867" spans="8:31" s="4" customFormat="1" ht="15" customHeight="1" x14ac:dyDescent="0.25">
      <c r="H867" s="5"/>
      <c r="J867" s="107"/>
      <c r="L867" s="6"/>
      <c r="M867" s="6"/>
      <c r="N867" s="6"/>
      <c r="O867" s="6"/>
      <c r="P867" s="6"/>
      <c r="Q867" s="6"/>
      <c r="R867" s="6"/>
      <c r="S867" s="6"/>
      <c r="T867" s="6"/>
      <c r="U867" s="6"/>
      <c r="V867" s="6"/>
      <c r="W867" s="6"/>
      <c r="X867" s="6"/>
      <c r="Y867" s="6"/>
      <c r="Z867" s="6"/>
      <c r="AA867" s="6"/>
      <c r="AB867" s="6"/>
      <c r="AC867" s="6"/>
      <c r="AD867" s="6"/>
      <c r="AE867" s="6"/>
    </row>
    <row r="868" spans="8:31" s="4" customFormat="1" ht="15" customHeight="1" x14ac:dyDescent="0.25">
      <c r="H868" s="5"/>
      <c r="J868" s="107"/>
      <c r="L868" s="6"/>
      <c r="M868" s="6"/>
      <c r="N868" s="6"/>
      <c r="O868" s="6"/>
      <c r="P868" s="6"/>
      <c r="Q868" s="6"/>
      <c r="R868" s="6"/>
      <c r="S868" s="6"/>
      <c r="T868" s="6"/>
      <c r="U868" s="6"/>
      <c r="V868" s="6"/>
      <c r="W868" s="6"/>
      <c r="X868" s="6"/>
      <c r="Y868" s="6"/>
      <c r="Z868" s="6"/>
      <c r="AA868" s="6"/>
      <c r="AB868" s="6"/>
      <c r="AC868" s="6"/>
      <c r="AD868" s="6"/>
      <c r="AE868" s="6"/>
    </row>
    <row r="869" spans="8:31" s="4" customFormat="1" ht="15" customHeight="1" x14ac:dyDescent="0.25">
      <c r="H869" s="5"/>
      <c r="J869" s="107"/>
      <c r="L869" s="6"/>
      <c r="M869" s="6"/>
      <c r="N869" s="6"/>
      <c r="O869" s="6"/>
      <c r="P869" s="6"/>
      <c r="Q869" s="6"/>
      <c r="R869" s="6"/>
      <c r="S869" s="6"/>
      <c r="T869" s="6"/>
      <c r="U869" s="6"/>
      <c r="V869" s="6"/>
      <c r="W869" s="6"/>
      <c r="X869" s="6"/>
      <c r="Y869" s="6"/>
      <c r="Z869" s="6"/>
      <c r="AA869" s="6"/>
      <c r="AB869" s="6"/>
      <c r="AC869" s="6"/>
      <c r="AD869" s="6"/>
      <c r="AE869" s="6"/>
    </row>
    <row r="870" spans="8:31" s="4" customFormat="1" ht="15" customHeight="1" x14ac:dyDescent="0.25">
      <c r="H870" s="5"/>
      <c r="J870" s="107"/>
      <c r="L870" s="6"/>
      <c r="M870" s="6"/>
      <c r="N870" s="6"/>
      <c r="O870" s="6"/>
      <c r="P870" s="6"/>
      <c r="Q870" s="6"/>
      <c r="R870" s="6"/>
      <c r="S870" s="6"/>
      <c r="T870" s="6"/>
      <c r="U870" s="6"/>
      <c r="V870" s="6"/>
      <c r="W870" s="6"/>
      <c r="X870" s="6"/>
      <c r="Y870" s="6"/>
      <c r="Z870" s="6"/>
      <c r="AA870" s="6"/>
      <c r="AB870" s="6"/>
      <c r="AC870" s="6"/>
      <c r="AD870" s="6"/>
      <c r="AE870" s="6"/>
    </row>
    <row r="871" spans="8:31" s="4" customFormat="1" ht="15" customHeight="1" x14ac:dyDescent="0.25">
      <c r="H871" s="5"/>
      <c r="J871" s="107"/>
      <c r="L871" s="6"/>
      <c r="M871" s="6"/>
      <c r="N871" s="6"/>
      <c r="O871" s="6"/>
      <c r="P871" s="6"/>
      <c r="Q871" s="6"/>
      <c r="R871" s="6"/>
      <c r="S871" s="6"/>
      <c r="T871" s="6"/>
      <c r="U871" s="6"/>
      <c r="V871" s="6"/>
      <c r="W871" s="6"/>
      <c r="X871" s="6"/>
      <c r="Y871" s="6"/>
      <c r="Z871" s="6"/>
      <c r="AA871" s="6"/>
      <c r="AB871" s="6"/>
      <c r="AC871" s="6"/>
      <c r="AD871" s="6"/>
      <c r="AE871" s="6"/>
    </row>
    <row r="872" spans="8:31" s="4" customFormat="1" ht="15" customHeight="1" x14ac:dyDescent="0.25">
      <c r="H872" s="5"/>
      <c r="J872" s="107"/>
      <c r="L872" s="6"/>
      <c r="M872" s="6"/>
      <c r="N872" s="6"/>
      <c r="O872" s="6"/>
      <c r="P872" s="6"/>
      <c r="Q872" s="6"/>
      <c r="R872" s="6"/>
      <c r="S872" s="6"/>
      <c r="T872" s="6"/>
      <c r="U872" s="6"/>
      <c r="V872" s="6"/>
      <c r="W872" s="6"/>
      <c r="X872" s="6"/>
      <c r="Y872" s="6"/>
      <c r="Z872" s="6"/>
      <c r="AA872" s="6"/>
      <c r="AB872" s="6"/>
      <c r="AC872" s="6"/>
      <c r="AD872" s="6"/>
      <c r="AE872" s="6"/>
    </row>
    <row r="873" spans="8:31" s="4" customFormat="1" ht="15" customHeight="1" x14ac:dyDescent="0.25">
      <c r="H873" s="5"/>
      <c r="J873" s="107"/>
      <c r="L873" s="6"/>
      <c r="M873" s="6"/>
      <c r="N873" s="6"/>
      <c r="O873" s="6"/>
      <c r="P873" s="6"/>
      <c r="Q873" s="6"/>
      <c r="R873" s="6"/>
      <c r="S873" s="6"/>
      <c r="T873" s="6"/>
      <c r="U873" s="6"/>
      <c r="V873" s="6"/>
      <c r="W873" s="6"/>
      <c r="X873" s="6"/>
      <c r="Y873" s="6"/>
      <c r="Z873" s="6"/>
      <c r="AA873" s="6"/>
      <c r="AB873" s="6"/>
      <c r="AC873" s="6"/>
      <c r="AD873" s="6"/>
      <c r="AE873" s="6"/>
    </row>
    <row r="874" spans="8:31" s="4" customFormat="1" ht="15" customHeight="1" x14ac:dyDescent="0.25">
      <c r="H874" s="5"/>
      <c r="J874" s="107"/>
      <c r="L874" s="6"/>
      <c r="M874" s="6"/>
      <c r="N874" s="6"/>
      <c r="O874" s="6"/>
      <c r="P874" s="6"/>
      <c r="Q874" s="6"/>
      <c r="R874" s="6"/>
      <c r="S874" s="6"/>
      <c r="T874" s="6"/>
      <c r="U874" s="6"/>
      <c r="V874" s="6"/>
      <c r="W874" s="6"/>
      <c r="X874" s="6"/>
      <c r="Y874" s="6"/>
      <c r="Z874" s="6"/>
      <c r="AA874" s="6"/>
      <c r="AB874" s="6"/>
      <c r="AC874" s="6"/>
      <c r="AD874" s="6"/>
      <c r="AE874" s="6"/>
    </row>
    <row r="875" spans="8:31" s="4" customFormat="1" ht="15" customHeight="1" x14ac:dyDescent="0.25">
      <c r="H875" s="5"/>
      <c r="J875" s="107"/>
      <c r="L875" s="6"/>
      <c r="M875" s="6"/>
      <c r="N875" s="6"/>
      <c r="O875" s="6"/>
      <c r="P875" s="6"/>
      <c r="Q875" s="6"/>
      <c r="R875" s="6"/>
      <c r="S875" s="6"/>
      <c r="T875" s="6"/>
      <c r="U875" s="6"/>
      <c r="V875" s="6"/>
      <c r="W875" s="6"/>
      <c r="X875" s="6"/>
      <c r="Y875" s="6"/>
      <c r="Z875" s="6"/>
      <c r="AA875" s="6"/>
      <c r="AB875" s="6"/>
      <c r="AC875" s="6"/>
      <c r="AD875" s="6"/>
      <c r="AE875" s="6"/>
    </row>
    <row r="876" spans="8:31" s="4" customFormat="1" ht="15" customHeight="1" x14ac:dyDescent="0.25">
      <c r="H876" s="5"/>
      <c r="J876" s="107"/>
      <c r="L876" s="6"/>
      <c r="M876" s="6"/>
      <c r="N876" s="6"/>
      <c r="O876" s="6"/>
      <c r="P876" s="6"/>
      <c r="Q876" s="6"/>
      <c r="R876" s="6"/>
      <c r="S876" s="6"/>
      <c r="T876" s="6"/>
      <c r="U876" s="6"/>
      <c r="V876" s="6"/>
      <c r="W876" s="6"/>
      <c r="X876" s="6"/>
      <c r="Y876" s="6"/>
      <c r="Z876" s="6"/>
      <c r="AA876" s="6"/>
      <c r="AB876" s="6"/>
      <c r="AC876" s="6"/>
      <c r="AD876" s="6"/>
      <c r="AE876" s="6"/>
    </row>
    <row r="877" spans="8:31" s="4" customFormat="1" ht="15" customHeight="1" x14ac:dyDescent="0.25">
      <c r="H877" s="5"/>
      <c r="J877" s="107"/>
      <c r="L877" s="6"/>
      <c r="M877" s="6"/>
      <c r="N877" s="6"/>
      <c r="O877" s="6"/>
      <c r="P877" s="6"/>
      <c r="Q877" s="6"/>
      <c r="R877" s="6"/>
      <c r="S877" s="6"/>
      <c r="T877" s="6"/>
      <c r="U877" s="6"/>
      <c r="V877" s="6"/>
      <c r="W877" s="6"/>
      <c r="X877" s="6"/>
      <c r="Y877" s="6"/>
      <c r="Z877" s="6"/>
      <c r="AA877" s="6"/>
      <c r="AB877" s="6"/>
      <c r="AC877" s="6"/>
      <c r="AD877" s="6"/>
      <c r="AE877" s="6"/>
    </row>
    <row r="878" spans="8:31" s="4" customFormat="1" ht="15" customHeight="1" x14ac:dyDescent="0.25">
      <c r="H878" s="5"/>
      <c r="J878" s="107"/>
      <c r="L878" s="6"/>
      <c r="M878" s="6"/>
      <c r="N878" s="6"/>
      <c r="O878" s="6"/>
      <c r="P878" s="6"/>
      <c r="Q878" s="6"/>
      <c r="R878" s="6"/>
      <c r="S878" s="6"/>
      <c r="T878" s="6"/>
      <c r="U878" s="6"/>
      <c r="V878" s="6"/>
      <c r="W878" s="6"/>
      <c r="X878" s="6"/>
      <c r="Y878" s="6"/>
      <c r="Z878" s="6"/>
      <c r="AA878" s="6"/>
      <c r="AB878" s="6"/>
      <c r="AC878" s="6"/>
      <c r="AD878" s="6"/>
      <c r="AE878" s="6"/>
    </row>
    <row r="879" spans="8:31" s="4" customFormat="1" ht="15" customHeight="1" x14ac:dyDescent="0.25">
      <c r="H879" s="5"/>
      <c r="J879" s="107"/>
      <c r="L879" s="6"/>
      <c r="M879" s="6"/>
      <c r="N879" s="6"/>
      <c r="O879" s="6"/>
      <c r="P879" s="6"/>
      <c r="Q879" s="6"/>
      <c r="R879" s="6"/>
      <c r="S879" s="6"/>
      <c r="T879" s="6"/>
      <c r="U879" s="6"/>
      <c r="V879" s="6"/>
      <c r="W879" s="6"/>
      <c r="X879" s="6"/>
      <c r="Y879" s="6"/>
      <c r="Z879" s="6"/>
      <c r="AA879" s="6"/>
      <c r="AB879" s="6"/>
      <c r="AC879" s="6"/>
      <c r="AD879" s="6"/>
      <c r="AE879" s="6"/>
    </row>
    <row r="880" spans="8:31" s="4" customFormat="1" ht="15" customHeight="1" x14ac:dyDescent="0.25">
      <c r="H880" s="5"/>
      <c r="J880" s="107"/>
      <c r="L880" s="6"/>
      <c r="M880" s="6"/>
      <c r="N880" s="6"/>
      <c r="O880" s="6"/>
      <c r="P880" s="6"/>
      <c r="Q880" s="6"/>
      <c r="R880" s="6"/>
      <c r="S880" s="6"/>
      <c r="T880" s="6"/>
      <c r="U880" s="6"/>
      <c r="V880" s="6"/>
      <c r="W880" s="6"/>
      <c r="X880" s="6"/>
      <c r="Y880" s="6"/>
      <c r="Z880" s="6"/>
      <c r="AA880" s="6"/>
      <c r="AB880" s="6"/>
      <c r="AC880" s="6"/>
      <c r="AD880" s="6"/>
      <c r="AE880" s="6"/>
    </row>
    <row r="881" spans="8:31" s="4" customFormat="1" ht="15" customHeight="1" x14ac:dyDescent="0.25">
      <c r="H881" s="5"/>
      <c r="J881" s="107"/>
      <c r="L881" s="6"/>
      <c r="M881" s="6"/>
      <c r="N881" s="6"/>
      <c r="O881" s="6"/>
      <c r="P881" s="6"/>
      <c r="Q881" s="6"/>
      <c r="R881" s="6"/>
      <c r="S881" s="6"/>
      <c r="T881" s="6"/>
      <c r="U881" s="6"/>
      <c r="V881" s="6"/>
      <c r="W881" s="6"/>
      <c r="X881" s="6"/>
      <c r="Y881" s="6"/>
      <c r="Z881" s="6"/>
      <c r="AA881" s="6"/>
      <c r="AB881" s="6"/>
      <c r="AC881" s="6"/>
      <c r="AD881" s="6"/>
      <c r="AE881" s="6"/>
    </row>
    <row r="882" spans="8:31" s="4" customFormat="1" ht="15" customHeight="1" x14ac:dyDescent="0.25">
      <c r="H882" s="5"/>
      <c r="J882" s="107"/>
      <c r="L882" s="6"/>
      <c r="M882" s="6"/>
      <c r="N882" s="6"/>
      <c r="O882" s="6"/>
      <c r="P882" s="6"/>
      <c r="Q882" s="6"/>
      <c r="R882" s="6"/>
      <c r="S882" s="6"/>
      <c r="T882" s="6"/>
      <c r="U882" s="6"/>
      <c r="V882" s="6"/>
      <c r="W882" s="6"/>
      <c r="X882" s="6"/>
      <c r="Y882" s="6"/>
      <c r="Z882" s="6"/>
      <c r="AA882" s="6"/>
      <c r="AB882" s="6"/>
      <c r="AC882" s="6"/>
      <c r="AD882" s="6"/>
      <c r="AE882" s="6"/>
    </row>
    <row r="883" spans="8:31" s="4" customFormat="1" ht="15" customHeight="1" x14ac:dyDescent="0.25">
      <c r="H883" s="5"/>
      <c r="J883" s="107"/>
      <c r="L883" s="6"/>
      <c r="M883" s="6"/>
      <c r="N883" s="6"/>
      <c r="O883" s="6"/>
      <c r="P883" s="6"/>
      <c r="Q883" s="6"/>
      <c r="R883" s="6"/>
      <c r="S883" s="6"/>
      <c r="T883" s="6"/>
      <c r="U883" s="6"/>
      <c r="V883" s="6"/>
      <c r="W883" s="6"/>
      <c r="X883" s="6"/>
      <c r="Y883" s="6"/>
      <c r="Z883" s="6"/>
      <c r="AA883" s="6"/>
      <c r="AB883" s="6"/>
      <c r="AC883" s="6"/>
      <c r="AD883" s="6"/>
      <c r="AE883" s="6"/>
    </row>
    <row r="884" spans="8:31" s="4" customFormat="1" ht="15" customHeight="1" x14ac:dyDescent="0.25">
      <c r="H884" s="5"/>
      <c r="J884" s="107"/>
      <c r="L884" s="6"/>
      <c r="M884" s="6"/>
      <c r="N884" s="6"/>
      <c r="O884" s="6"/>
      <c r="P884" s="6"/>
      <c r="Q884" s="6"/>
      <c r="R884" s="6"/>
      <c r="S884" s="6"/>
      <c r="T884" s="6"/>
      <c r="U884" s="6"/>
      <c r="V884" s="6"/>
      <c r="W884" s="6"/>
      <c r="X884" s="6"/>
      <c r="Y884" s="6"/>
      <c r="Z884" s="6"/>
      <c r="AA884" s="6"/>
      <c r="AB884" s="6"/>
      <c r="AC884" s="6"/>
      <c r="AD884" s="6"/>
      <c r="AE884" s="6"/>
    </row>
    <row r="885" spans="8:31" s="4" customFormat="1" ht="15" customHeight="1" x14ac:dyDescent="0.25">
      <c r="H885" s="5"/>
      <c r="J885" s="107"/>
      <c r="L885" s="6"/>
      <c r="M885" s="6"/>
      <c r="N885" s="6"/>
      <c r="O885" s="6"/>
      <c r="P885" s="6"/>
      <c r="Q885" s="6"/>
      <c r="R885" s="6"/>
      <c r="S885" s="6"/>
      <c r="T885" s="6"/>
      <c r="U885" s="6"/>
      <c r="V885" s="6"/>
      <c r="W885" s="6"/>
      <c r="X885" s="6"/>
      <c r="Y885" s="6"/>
      <c r="Z885" s="6"/>
      <c r="AA885" s="6"/>
      <c r="AB885" s="6"/>
      <c r="AC885" s="6"/>
      <c r="AD885" s="6"/>
      <c r="AE885" s="6"/>
    </row>
    <row r="886" spans="8:31" s="4" customFormat="1" ht="15" customHeight="1" x14ac:dyDescent="0.25">
      <c r="H886" s="5"/>
      <c r="J886" s="107"/>
      <c r="L886" s="6"/>
      <c r="M886" s="6"/>
      <c r="N886" s="6"/>
      <c r="O886" s="6"/>
      <c r="P886" s="6"/>
      <c r="Q886" s="6"/>
      <c r="R886" s="6"/>
      <c r="S886" s="6"/>
      <c r="T886" s="6"/>
      <c r="U886" s="6"/>
      <c r="V886" s="6"/>
      <c r="W886" s="6"/>
      <c r="X886" s="6"/>
      <c r="Y886" s="6"/>
      <c r="Z886" s="6"/>
      <c r="AA886" s="6"/>
      <c r="AB886" s="6"/>
      <c r="AC886" s="6"/>
      <c r="AD886" s="6"/>
      <c r="AE886" s="6"/>
    </row>
    <row r="887" spans="8:31" s="4" customFormat="1" ht="15" customHeight="1" x14ac:dyDescent="0.25">
      <c r="H887" s="5"/>
      <c r="J887" s="107"/>
      <c r="L887" s="6"/>
      <c r="M887" s="6"/>
      <c r="N887" s="6"/>
      <c r="O887" s="6"/>
      <c r="P887" s="6"/>
      <c r="Q887" s="6"/>
      <c r="R887" s="6"/>
      <c r="S887" s="6"/>
      <c r="T887" s="6"/>
      <c r="U887" s="6"/>
      <c r="V887" s="6"/>
      <c r="W887" s="6"/>
      <c r="X887" s="6"/>
      <c r="Y887" s="6"/>
      <c r="Z887" s="6"/>
      <c r="AA887" s="6"/>
      <c r="AB887" s="6"/>
      <c r="AC887" s="6"/>
      <c r="AD887" s="6"/>
      <c r="AE887" s="6"/>
    </row>
    <row r="888" spans="8:31" s="4" customFormat="1" ht="15" customHeight="1" x14ac:dyDescent="0.25">
      <c r="H888" s="5"/>
      <c r="J888" s="107"/>
      <c r="L888" s="6"/>
      <c r="M888" s="6"/>
      <c r="N888" s="6"/>
      <c r="O888" s="6"/>
      <c r="P888" s="6"/>
      <c r="Q888" s="6"/>
      <c r="R888" s="6"/>
      <c r="S888" s="6"/>
      <c r="T888" s="6"/>
      <c r="U888" s="6"/>
      <c r="V888" s="6"/>
      <c r="W888" s="6"/>
      <c r="X888" s="6"/>
      <c r="Y888" s="6"/>
      <c r="Z888" s="6"/>
      <c r="AA888" s="6"/>
      <c r="AB888" s="6"/>
      <c r="AC888" s="6"/>
      <c r="AD888" s="6"/>
      <c r="AE888" s="6"/>
    </row>
    <row r="889" spans="8:31" s="4" customFormat="1" ht="15" customHeight="1" x14ac:dyDescent="0.25">
      <c r="H889" s="5"/>
      <c r="J889" s="107"/>
      <c r="L889" s="6"/>
      <c r="M889" s="6"/>
      <c r="N889" s="6"/>
      <c r="O889" s="6"/>
      <c r="P889" s="6"/>
      <c r="Q889" s="6"/>
      <c r="R889" s="6"/>
      <c r="S889" s="6"/>
      <c r="T889" s="6"/>
      <c r="U889" s="6"/>
      <c r="V889" s="6"/>
      <c r="W889" s="6"/>
      <c r="X889" s="6"/>
      <c r="Y889" s="6"/>
      <c r="Z889" s="6"/>
      <c r="AA889" s="6"/>
      <c r="AB889" s="6"/>
      <c r="AC889" s="6"/>
      <c r="AD889" s="6"/>
      <c r="AE889" s="6"/>
    </row>
    <row r="890" spans="8:31" s="4" customFormat="1" ht="15" customHeight="1" x14ac:dyDescent="0.25">
      <c r="H890" s="5"/>
      <c r="J890" s="107"/>
      <c r="L890" s="6"/>
      <c r="M890" s="6"/>
      <c r="N890" s="6"/>
      <c r="O890" s="6"/>
      <c r="P890" s="6"/>
      <c r="Q890" s="6"/>
      <c r="R890" s="6"/>
      <c r="S890" s="6"/>
      <c r="T890" s="6"/>
      <c r="U890" s="6"/>
      <c r="V890" s="6"/>
      <c r="W890" s="6"/>
      <c r="X890" s="6"/>
      <c r="Y890" s="6"/>
      <c r="Z890" s="6"/>
      <c r="AA890" s="6"/>
      <c r="AB890" s="6"/>
      <c r="AC890" s="6"/>
      <c r="AD890" s="6"/>
      <c r="AE890" s="6"/>
    </row>
    <row r="891" spans="8:31" s="4" customFormat="1" ht="15" customHeight="1" x14ac:dyDescent="0.25">
      <c r="H891" s="5"/>
      <c r="J891" s="107"/>
      <c r="L891" s="6"/>
      <c r="M891" s="6"/>
      <c r="N891" s="6"/>
      <c r="O891" s="6"/>
      <c r="P891" s="6"/>
      <c r="Q891" s="6"/>
      <c r="R891" s="6"/>
      <c r="S891" s="6"/>
      <c r="T891" s="6"/>
      <c r="U891" s="6"/>
      <c r="V891" s="6"/>
      <c r="W891" s="6"/>
      <c r="X891" s="6"/>
      <c r="Y891" s="6"/>
      <c r="Z891" s="6"/>
      <c r="AA891" s="6"/>
      <c r="AB891" s="6"/>
      <c r="AC891" s="6"/>
      <c r="AD891" s="6"/>
      <c r="AE891" s="6"/>
    </row>
    <row r="892" spans="8:31" s="4" customFormat="1" ht="15" customHeight="1" x14ac:dyDescent="0.25">
      <c r="H892" s="5"/>
      <c r="J892" s="107"/>
      <c r="L892" s="6"/>
      <c r="M892" s="6"/>
      <c r="N892" s="6"/>
      <c r="O892" s="6"/>
      <c r="P892" s="6"/>
      <c r="Q892" s="6"/>
      <c r="R892" s="6"/>
      <c r="S892" s="6"/>
      <c r="T892" s="6"/>
      <c r="U892" s="6"/>
      <c r="V892" s="6"/>
      <c r="W892" s="6"/>
      <c r="X892" s="6"/>
      <c r="Y892" s="6"/>
      <c r="Z892" s="6"/>
      <c r="AA892" s="6"/>
      <c r="AB892" s="6"/>
      <c r="AC892" s="6"/>
      <c r="AD892" s="6"/>
      <c r="AE892" s="6"/>
    </row>
    <row r="893" spans="8:31" s="4" customFormat="1" ht="15" customHeight="1" x14ac:dyDescent="0.25">
      <c r="H893" s="5"/>
      <c r="J893" s="107"/>
      <c r="L893" s="6"/>
      <c r="M893" s="6"/>
      <c r="N893" s="6"/>
      <c r="O893" s="6"/>
      <c r="P893" s="6"/>
      <c r="Q893" s="6"/>
      <c r="R893" s="6"/>
      <c r="S893" s="6"/>
      <c r="T893" s="6"/>
      <c r="U893" s="6"/>
      <c r="V893" s="6"/>
      <c r="W893" s="6"/>
      <c r="X893" s="6"/>
      <c r="Y893" s="6"/>
      <c r="Z893" s="6"/>
      <c r="AA893" s="6"/>
      <c r="AB893" s="6"/>
      <c r="AC893" s="6"/>
      <c r="AD893" s="6"/>
      <c r="AE893" s="6"/>
    </row>
    <row r="894" spans="8:31" s="4" customFormat="1" ht="15" customHeight="1" x14ac:dyDescent="0.25">
      <c r="H894" s="5"/>
      <c r="J894" s="107"/>
      <c r="L894" s="6"/>
      <c r="M894" s="6"/>
      <c r="N894" s="6"/>
      <c r="O894" s="6"/>
      <c r="P894" s="6"/>
      <c r="Q894" s="6"/>
      <c r="R894" s="6"/>
      <c r="S894" s="6"/>
      <c r="T894" s="6"/>
      <c r="U894" s="6"/>
      <c r="V894" s="6"/>
      <c r="W894" s="6"/>
      <c r="X894" s="6"/>
      <c r="Y894" s="6"/>
      <c r="Z894" s="6"/>
      <c r="AA894" s="6"/>
      <c r="AB894" s="6"/>
      <c r="AC894" s="6"/>
      <c r="AD894" s="6"/>
      <c r="AE894" s="6"/>
    </row>
    <row r="895" spans="8:31" s="4" customFormat="1" ht="15" customHeight="1" x14ac:dyDescent="0.25">
      <c r="H895" s="5"/>
      <c r="J895" s="107"/>
      <c r="L895" s="6"/>
      <c r="M895" s="6"/>
      <c r="N895" s="6"/>
      <c r="O895" s="6"/>
      <c r="P895" s="6"/>
      <c r="Q895" s="6"/>
      <c r="R895" s="6"/>
      <c r="S895" s="6"/>
      <c r="T895" s="6"/>
      <c r="U895" s="6"/>
      <c r="V895" s="6"/>
      <c r="W895" s="6"/>
      <c r="X895" s="6"/>
      <c r="Y895" s="6"/>
      <c r="Z895" s="6"/>
      <c r="AA895" s="6"/>
      <c r="AB895" s="6"/>
      <c r="AC895" s="6"/>
      <c r="AD895" s="6"/>
      <c r="AE895" s="6"/>
    </row>
    <row r="896" spans="8:31" s="4" customFormat="1" ht="15" customHeight="1" x14ac:dyDescent="0.25">
      <c r="H896" s="5"/>
      <c r="J896" s="107"/>
      <c r="L896" s="6"/>
      <c r="M896" s="6"/>
      <c r="N896" s="6"/>
      <c r="O896" s="6"/>
      <c r="P896" s="6"/>
      <c r="Q896" s="6"/>
      <c r="R896" s="6"/>
      <c r="S896" s="6"/>
      <c r="T896" s="6"/>
      <c r="U896" s="6"/>
      <c r="V896" s="6"/>
      <c r="W896" s="6"/>
      <c r="X896" s="6"/>
      <c r="Y896" s="6"/>
      <c r="Z896" s="6"/>
      <c r="AA896" s="6"/>
      <c r="AB896" s="6"/>
      <c r="AC896" s="6"/>
      <c r="AD896" s="6"/>
      <c r="AE896" s="6"/>
    </row>
    <row r="897" spans="8:31" s="4" customFormat="1" ht="15" customHeight="1" x14ac:dyDescent="0.25">
      <c r="H897" s="5"/>
      <c r="J897" s="107"/>
      <c r="L897" s="6"/>
      <c r="M897" s="6"/>
      <c r="N897" s="6"/>
      <c r="O897" s="6"/>
      <c r="P897" s="6"/>
      <c r="Q897" s="6"/>
      <c r="R897" s="6"/>
      <c r="S897" s="6"/>
      <c r="T897" s="6"/>
      <c r="U897" s="6"/>
      <c r="V897" s="6"/>
      <c r="W897" s="6"/>
      <c r="X897" s="6"/>
      <c r="Y897" s="6"/>
      <c r="Z897" s="6"/>
      <c r="AA897" s="6"/>
      <c r="AB897" s="6"/>
      <c r="AC897" s="6"/>
      <c r="AD897" s="6"/>
      <c r="AE897" s="6"/>
    </row>
    <row r="898" spans="8:31" s="4" customFormat="1" ht="15" customHeight="1" x14ac:dyDescent="0.25">
      <c r="H898" s="5"/>
      <c r="J898" s="107"/>
      <c r="L898" s="6"/>
      <c r="M898" s="6"/>
      <c r="N898" s="6"/>
      <c r="O898" s="6"/>
      <c r="P898" s="6"/>
      <c r="Q898" s="6"/>
      <c r="R898" s="6"/>
      <c r="S898" s="6"/>
      <c r="T898" s="6"/>
      <c r="U898" s="6"/>
      <c r="V898" s="6"/>
      <c r="W898" s="6"/>
      <c r="X898" s="6"/>
      <c r="Y898" s="6"/>
      <c r="Z898" s="6"/>
      <c r="AA898" s="6"/>
      <c r="AB898" s="6"/>
      <c r="AC898" s="6"/>
      <c r="AD898" s="6"/>
      <c r="AE898" s="6"/>
    </row>
    <row r="899" spans="8:31" s="4" customFormat="1" ht="15" customHeight="1" x14ac:dyDescent="0.25">
      <c r="H899" s="5"/>
      <c r="J899" s="107"/>
      <c r="L899" s="6"/>
      <c r="M899" s="6"/>
      <c r="N899" s="6"/>
      <c r="O899" s="6"/>
      <c r="P899" s="6"/>
      <c r="Q899" s="6"/>
      <c r="R899" s="6"/>
      <c r="S899" s="6"/>
      <c r="T899" s="6"/>
      <c r="U899" s="6"/>
      <c r="V899" s="6"/>
      <c r="W899" s="6"/>
      <c r="X899" s="6"/>
      <c r="Y899" s="6"/>
      <c r="Z899" s="6"/>
      <c r="AA899" s="6"/>
      <c r="AB899" s="6"/>
      <c r="AC899" s="6"/>
      <c r="AD899" s="6"/>
      <c r="AE899" s="6"/>
    </row>
    <row r="900" spans="8:31" s="4" customFormat="1" ht="15" customHeight="1" x14ac:dyDescent="0.25">
      <c r="H900" s="5"/>
      <c r="J900" s="107"/>
      <c r="L900" s="6"/>
      <c r="M900" s="6"/>
      <c r="N900" s="6"/>
      <c r="O900" s="6"/>
      <c r="P900" s="6"/>
      <c r="Q900" s="6"/>
      <c r="R900" s="6"/>
      <c r="S900" s="6"/>
      <c r="T900" s="6"/>
      <c r="U900" s="6"/>
      <c r="V900" s="6"/>
      <c r="W900" s="6"/>
      <c r="X900" s="6"/>
      <c r="Y900" s="6"/>
      <c r="Z900" s="6"/>
      <c r="AA900" s="6"/>
      <c r="AB900" s="6"/>
      <c r="AC900" s="6"/>
      <c r="AD900" s="6"/>
      <c r="AE900" s="6"/>
    </row>
    <row r="901" spans="8:31" s="4" customFormat="1" ht="15" customHeight="1" x14ac:dyDescent="0.25">
      <c r="H901" s="5"/>
      <c r="J901" s="107"/>
      <c r="L901" s="6"/>
      <c r="M901" s="6"/>
      <c r="N901" s="6"/>
      <c r="O901" s="6"/>
      <c r="P901" s="6"/>
      <c r="Q901" s="6"/>
      <c r="R901" s="6"/>
      <c r="S901" s="6"/>
      <c r="T901" s="6"/>
      <c r="U901" s="6"/>
      <c r="V901" s="6"/>
      <c r="W901" s="6"/>
      <c r="X901" s="6"/>
      <c r="Y901" s="6"/>
      <c r="Z901" s="6"/>
      <c r="AA901" s="6"/>
      <c r="AB901" s="6"/>
      <c r="AC901" s="6"/>
      <c r="AD901" s="6"/>
      <c r="AE901" s="6"/>
    </row>
    <row r="902" spans="8:31" s="4" customFormat="1" ht="15" customHeight="1" x14ac:dyDescent="0.25">
      <c r="H902" s="5"/>
      <c r="J902" s="107"/>
      <c r="L902" s="6"/>
      <c r="M902" s="6"/>
      <c r="N902" s="6"/>
      <c r="O902" s="6"/>
      <c r="P902" s="6"/>
      <c r="Q902" s="6"/>
      <c r="R902" s="6"/>
      <c r="S902" s="6"/>
      <c r="T902" s="6"/>
      <c r="U902" s="6"/>
      <c r="V902" s="6"/>
      <c r="W902" s="6"/>
      <c r="X902" s="6"/>
      <c r="Y902" s="6"/>
      <c r="Z902" s="6"/>
      <c r="AA902" s="6"/>
      <c r="AB902" s="6"/>
      <c r="AC902" s="6"/>
      <c r="AD902" s="6"/>
      <c r="AE902" s="6"/>
    </row>
    <row r="903" spans="8:31" s="4" customFormat="1" ht="15" customHeight="1" x14ac:dyDescent="0.25">
      <c r="H903" s="5"/>
      <c r="J903" s="107"/>
      <c r="L903" s="6"/>
      <c r="M903" s="6"/>
      <c r="N903" s="6"/>
      <c r="O903" s="6"/>
      <c r="P903" s="6"/>
      <c r="Q903" s="6"/>
      <c r="R903" s="6"/>
      <c r="S903" s="6"/>
      <c r="T903" s="6"/>
      <c r="U903" s="6"/>
      <c r="V903" s="6"/>
      <c r="W903" s="6"/>
      <c r="X903" s="6"/>
      <c r="Y903" s="6"/>
      <c r="Z903" s="6"/>
      <c r="AA903" s="6"/>
      <c r="AB903" s="6"/>
      <c r="AC903" s="6"/>
      <c r="AD903" s="6"/>
      <c r="AE903" s="6"/>
    </row>
    <row r="904" spans="8:31" s="4" customFormat="1" ht="15" customHeight="1" x14ac:dyDescent="0.25">
      <c r="H904" s="5"/>
      <c r="J904" s="107"/>
      <c r="L904" s="6"/>
      <c r="M904" s="6"/>
      <c r="N904" s="6"/>
      <c r="O904" s="6"/>
      <c r="P904" s="6"/>
      <c r="Q904" s="6"/>
      <c r="R904" s="6"/>
      <c r="S904" s="6"/>
      <c r="T904" s="6"/>
      <c r="U904" s="6"/>
      <c r="V904" s="6"/>
      <c r="W904" s="6"/>
      <c r="X904" s="6"/>
      <c r="Y904" s="6"/>
      <c r="Z904" s="6"/>
      <c r="AA904" s="6"/>
      <c r="AB904" s="6"/>
      <c r="AC904" s="6"/>
      <c r="AD904" s="6"/>
      <c r="AE904" s="6"/>
    </row>
    <row r="905" spans="8:31" s="4" customFormat="1" ht="15" customHeight="1" x14ac:dyDescent="0.25">
      <c r="H905" s="5"/>
      <c r="J905" s="107"/>
      <c r="L905" s="6"/>
      <c r="M905" s="6"/>
      <c r="N905" s="6"/>
      <c r="O905" s="6"/>
      <c r="P905" s="6"/>
      <c r="Q905" s="6"/>
      <c r="R905" s="6"/>
      <c r="S905" s="6"/>
      <c r="T905" s="6"/>
      <c r="U905" s="6"/>
      <c r="V905" s="6"/>
      <c r="W905" s="6"/>
      <c r="X905" s="6"/>
      <c r="Y905" s="6"/>
      <c r="Z905" s="6"/>
      <c r="AA905" s="6"/>
      <c r="AB905" s="6"/>
      <c r="AC905" s="6"/>
      <c r="AD905" s="6"/>
      <c r="AE905" s="6"/>
    </row>
    <row r="906" spans="8:31" s="4" customFormat="1" ht="15" customHeight="1" x14ac:dyDescent="0.25">
      <c r="H906" s="5"/>
      <c r="J906" s="107"/>
      <c r="L906" s="6"/>
      <c r="M906" s="6"/>
      <c r="N906" s="6"/>
      <c r="O906" s="6"/>
      <c r="P906" s="6"/>
      <c r="Q906" s="6"/>
      <c r="R906" s="6"/>
      <c r="S906" s="6"/>
      <c r="T906" s="6"/>
      <c r="U906" s="6"/>
      <c r="V906" s="6"/>
      <c r="W906" s="6"/>
      <c r="X906" s="6"/>
      <c r="Y906" s="6"/>
      <c r="Z906" s="6"/>
      <c r="AA906" s="6"/>
      <c r="AB906" s="6"/>
      <c r="AC906" s="6"/>
      <c r="AD906" s="6"/>
      <c r="AE906" s="6"/>
    </row>
    <row r="907" spans="8:31" s="4" customFormat="1" ht="15" customHeight="1" x14ac:dyDescent="0.25">
      <c r="H907" s="5"/>
      <c r="J907" s="107"/>
      <c r="L907" s="6"/>
      <c r="M907" s="6"/>
      <c r="N907" s="6"/>
      <c r="O907" s="6"/>
      <c r="P907" s="6"/>
      <c r="Q907" s="6"/>
      <c r="R907" s="6"/>
      <c r="S907" s="6"/>
      <c r="T907" s="6"/>
      <c r="U907" s="6"/>
      <c r="V907" s="6"/>
      <c r="W907" s="6"/>
      <c r="X907" s="6"/>
      <c r="Y907" s="6"/>
      <c r="Z907" s="6"/>
      <c r="AA907" s="6"/>
      <c r="AB907" s="6"/>
      <c r="AC907" s="6"/>
      <c r="AD907" s="6"/>
      <c r="AE907" s="6"/>
    </row>
    <row r="908" spans="8:31" s="4" customFormat="1" ht="15" customHeight="1" x14ac:dyDescent="0.25">
      <c r="H908" s="5"/>
      <c r="J908" s="107"/>
      <c r="L908" s="6"/>
      <c r="M908" s="6"/>
      <c r="N908" s="6"/>
      <c r="O908" s="6"/>
      <c r="P908" s="6"/>
      <c r="Q908" s="6"/>
      <c r="R908" s="6"/>
      <c r="S908" s="6"/>
      <c r="T908" s="6"/>
      <c r="U908" s="6"/>
      <c r="V908" s="6"/>
      <c r="W908" s="6"/>
      <c r="X908" s="6"/>
      <c r="Y908" s="6"/>
      <c r="Z908" s="6"/>
      <c r="AA908" s="6"/>
      <c r="AB908" s="6"/>
      <c r="AC908" s="6"/>
      <c r="AD908" s="6"/>
      <c r="AE908" s="6"/>
    </row>
    <row r="909" spans="8:31" s="4" customFormat="1" ht="15" customHeight="1" x14ac:dyDescent="0.25">
      <c r="H909" s="5"/>
      <c r="J909" s="107"/>
      <c r="L909" s="6"/>
      <c r="M909" s="6"/>
      <c r="N909" s="6"/>
      <c r="O909" s="6"/>
      <c r="P909" s="6"/>
      <c r="Q909" s="6"/>
      <c r="R909" s="6"/>
      <c r="S909" s="6"/>
      <c r="T909" s="6"/>
      <c r="U909" s="6"/>
      <c r="V909" s="6"/>
      <c r="W909" s="6"/>
      <c r="X909" s="6"/>
      <c r="Y909" s="6"/>
      <c r="Z909" s="6"/>
      <c r="AA909" s="6"/>
      <c r="AB909" s="6"/>
      <c r="AC909" s="6"/>
      <c r="AD909" s="6"/>
      <c r="AE909" s="6"/>
    </row>
    <row r="910" spans="8:31" s="4" customFormat="1" ht="15" customHeight="1" x14ac:dyDescent="0.25">
      <c r="H910" s="5"/>
      <c r="J910" s="107"/>
      <c r="L910" s="6"/>
      <c r="M910" s="6"/>
      <c r="N910" s="6"/>
      <c r="O910" s="6"/>
      <c r="P910" s="6"/>
      <c r="Q910" s="6"/>
      <c r="R910" s="6"/>
      <c r="S910" s="6"/>
      <c r="T910" s="6"/>
      <c r="U910" s="6"/>
      <c r="V910" s="6"/>
      <c r="W910" s="6"/>
      <c r="X910" s="6"/>
      <c r="Y910" s="6"/>
      <c r="Z910" s="6"/>
      <c r="AA910" s="6"/>
      <c r="AB910" s="6"/>
      <c r="AC910" s="6"/>
      <c r="AD910" s="6"/>
      <c r="AE910" s="6"/>
    </row>
    <row r="911" spans="8:31" s="4" customFormat="1" ht="15" customHeight="1" x14ac:dyDescent="0.25">
      <c r="H911" s="5"/>
      <c r="J911" s="107"/>
      <c r="L911" s="6"/>
      <c r="M911" s="6"/>
      <c r="N911" s="6"/>
      <c r="O911" s="6"/>
      <c r="P911" s="6"/>
      <c r="Q911" s="6"/>
      <c r="R911" s="6"/>
      <c r="S911" s="6"/>
      <c r="T911" s="6"/>
      <c r="U911" s="6"/>
      <c r="V911" s="6"/>
      <c r="W911" s="6"/>
      <c r="X911" s="6"/>
      <c r="Y911" s="6"/>
      <c r="Z911" s="6"/>
      <c r="AA911" s="6"/>
      <c r="AB911" s="6"/>
      <c r="AC911" s="6"/>
      <c r="AD911" s="6"/>
      <c r="AE911" s="6"/>
    </row>
    <row r="912" spans="8:31" s="4" customFormat="1" ht="15" customHeight="1" x14ac:dyDescent="0.25">
      <c r="H912" s="5"/>
      <c r="J912" s="107"/>
      <c r="L912" s="6"/>
      <c r="M912" s="6"/>
      <c r="N912" s="6"/>
      <c r="O912" s="6"/>
      <c r="P912" s="6"/>
      <c r="Q912" s="6"/>
      <c r="R912" s="6"/>
      <c r="S912" s="6"/>
      <c r="T912" s="6"/>
      <c r="U912" s="6"/>
      <c r="V912" s="6"/>
      <c r="W912" s="6"/>
      <c r="X912" s="6"/>
      <c r="Y912" s="6"/>
      <c r="Z912" s="6"/>
      <c r="AA912" s="6"/>
      <c r="AB912" s="6"/>
      <c r="AC912" s="6"/>
      <c r="AD912" s="6"/>
      <c r="AE912" s="6"/>
    </row>
    <row r="913" spans="8:31" s="4" customFormat="1" ht="15" customHeight="1" x14ac:dyDescent="0.25">
      <c r="H913" s="5"/>
      <c r="J913" s="107"/>
      <c r="L913" s="6"/>
      <c r="M913" s="6"/>
      <c r="N913" s="6"/>
      <c r="O913" s="6"/>
      <c r="P913" s="6"/>
      <c r="Q913" s="6"/>
      <c r="R913" s="6"/>
      <c r="S913" s="6"/>
      <c r="T913" s="6"/>
      <c r="U913" s="6"/>
      <c r="V913" s="6"/>
      <c r="W913" s="6"/>
      <c r="X913" s="6"/>
      <c r="Y913" s="6"/>
      <c r="Z913" s="6"/>
      <c r="AA913" s="6"/>
      <c r="AB913" s="6"/>
      <c r="AC913" s="6"/>
      <c r="AD913" s="6"/>
      <c r="AE913" s="6"/>
    </row>
    <row r="914" spans="8:31" s="4" customFormat="1" ht="15" customHeight="1" x14ac:dyDescent="0.25">
      <c r="H914" s="5"/>
      <c r="J914" s="107"/>
      <c r="L914" s="6"/>
      <c r="M914" s="6"/>
      <c r="N914" s="6"/>
      <c r="O914" s="6"/>
      <c r="P914" s="6"/>
      <c r="Q914" s="6"/>
      <c r="R914" s="6"/>
      <c r="S914" s="6"/>
      <c r="T914" s="6"/>
      <c r="U914" s="6"/>
      <c r="V914" s="6"/>
      <c r="W914" s="6"/>
      <c r="X914" s="6"/>
      <c r="Y914" s="6"/>
      <c r="Z914" s="6"/>
      <c r="AA914" s="6"/>
      <c r="AB914" s="6"/>
      <c r="AC914" s="6"/>
      <c r="AD914" s="6"/>
      <c r="AE914" s="6"/>
    </row>
    <row r="915" spans="8:31" s="4" customFormat="1" ht="15" customHeight="1" x14ac:dyDescent="0.25">
      <c r="H915" s="5"/>
      <c r="J915" s="107"/>
      <c r="L915" s="6"/>
      <c r="M915" s="6"/>
      <c r="N915" s="6"/>
      <c r="O915" s="6"/>
      <c r="P915" s="6"/>
      <c r="Q915" s="6"/>
      <c r="R915" s="6"/>
      <c r="S915" s="6"/>
      <c r="T915" s="6"/>
      <c r="U915" s="6"/>
      <c r="V915" s="6"/>
      <c r="W915" s="6"/>
      <c r="X915" s="6"/>
      <c r="Y915" s="6"/>
      <c r="Z915" s="6"/>
      <c r="AA915" s="6"/>
      <c r="AB915" s="6"/>
      <c r="AC915" s="6"/>
      <c r="AD915" s="6"/>
      <c r="AE915" s="6"/>
    </row>
    <row r="916" spans="8:31" s="4" customFormat="1" ht="15" customHeight="1" x14ac:dyDescent="0.25">
      <c r="H916" s="5"/>
      <c r="J916" s="107"/>
      <c r="L916" s="6"/>
      <c r="M916" s="6"/>
      <c r="N916" s="6"/>
      <c r="O916" s="6"/>
      <c r="P916" s="6"/>
      <c r="Q916" s="6"/>
      <c r="R916" s="6"/>
      <c r="S916" s="6"/>
      <c r="T916" s="6"/>
      <c r="U916" s="6"/>
      <c r="V916" s="6"/>
      <c r="W916" s="6"/>
      <c r="X916" s="6"/>
      <c r="Y916" s="6"/>
      <c r="Z916" s="6"/>
      <c r="AA916" s="6"/>
      <c r="AB916" s="6"/>
      <c r="AC916" s="6"/>
      <c r="AD916" s="6"/>
      <c r="AE916" s="6"/>
    </row>
    <row r="917" spans="8:31" s="4" customFormat="1" ht="15" customHeight="1" x14ac:dyDescent="0.25">
      <c r="H917" s="5"/>
      <c r="J917" s="107"/>
      <c r="L917" s="6"/>
      <c r="M917" s="6"/>
      <c r="N917" s="6"/>
      <c r="O917" s="6"/>
      <c r="P917" s="6"/>
      <c r="Q917" s="6"/>
      <c r="R917" s="6"/>
      <c r="S917" s="6"/>
      <c r="T917" s="6"/>
      <c r="U917" s="6"/>
      <c r="V917" s="6"/>
      <c r="W917" s="6"/>
      <c r="X917" s="6"/>
      <c r="Y917" s="6"/>
      <c r="Z917" s="6"/>
      <c r="AA917" s="6"/>
      <c r="AB917" s="6"/>
      <c r="AC917" s="6"/>
      <c r="AD917" s="6"/>
      <c r="AE917" s="6"/>
    </row>
    <row r="918" spans="8:31" s="4" customFormat="1" ht="15" customHeight="1" x14ac:dyDescent="0.25">
      <c r="H918" s="5"/>
      <c r="J918" s="107"/>
      <c r="L918" s="6"/>
      <c r="M918" s="6"/>
      <c r="N918" s="6"/>
      <c r="O918" s="6"/>
      <c r="P918" s="6"/>
      <c r="Q918" s="6"/>
      <c r="R918" s="6"/>
      <c r="S918" s="6"/>
      <c r="T918" s="6"/>
      <c r="U918" s="6"/>
      <c r="V918" s="6"/>
      <c r="W918" s="6"/>
      <c r="X918" s="6"/>
      <c r="Y918" s="6"/>
      <c r="Z918" s="6"/>
      <c r="AA918" s="6"/>
      <c r="AB918" s="6"/>
      <c r="AC918" s="6"/>
      <c r="AD918" s="6"/>
      <c r="AE918" s="6"/>
    </row>
    <row r="919" spans="8:31" s="4" customFormat="1" ht="15" customHeight="1" x14ac:dyDescent="0.25">
      <c r="H919" s="5"/>
      <c r="J919" s="107"/>
      <c r="L919" s="6"/>
      <c r="M919" s="6"/>
      <c r="N919" s="6"/>
      <c r="O919" s="6"/>
      <c r="P919" s="6"/>
      <c r="Q919" s="6"/>
      <c r="R919" s="6"/>
      <c r="S919" s="6"/>
      <c r="T919" s="6"/>
      <c r="U919" s="6"/>
      <c r="V919" s="6"/>
      <c r="W919" s="6"/>
      <c r="X919" s="6"/>
      <c r="Y919" s="6"/>
      <c r="Z919" s="6"/>
      <c r="AA919" s="6"/>
      <c r="AB919" s="6"/>
      <c r="AC919" s="6"/>
      <c r="AD919" s="6"/>
      <c r="AE919" s="6"/>
    </row>
    <row r="920" spans="8:31" s="4" customFormat="1" ht="15" customHeight="1" x14ac:dyDescent="0.25">
      <c r="H920" s="5"/>
      <c r="J920" s="107"/>
      <c r="L920" s="6"/>
      <c r="M920" s="6"/>
      <c r="N920" s="6"/>
      <c r="O920" s="6"/>
      <c r="P920" s="6"/>
      <c r="Q920" s="6"/>
      <c r="R920" s="6"/>
      <c r="S920" s="6"/>
      <c r="T920" s="6"/>
      <c r="U920" s="6"/>
      <c r="V920" s="6"/>
      <c r="W920" s="6"/>
      <c r="X920" s="6"/>
      <c r="Y920" s="6"/>
      <c r="Z920" s="6"/>
      <c r="AA920" s="6"/>
      <c r="AB920" s="6"/>
      <c r="AC920" s="6"/>
      <c r="AD920" s="6"/>
      <c r="AE920" s="6"/>
    </row>
    <row r="921" spans="8:31" s="4" customFormat="1" ht="15" customHeight="1" x14ac:dyDescent="0.25">
      <c r="H921" s="5"/>
      <c r="J921" s="107"/>
      <c r="L921" s="6"/>
      <c r="M921" s="6"/>
      <c r="N921" s="6"/>
      <c r="O921" s="6"/>
      <c r="P921" s="6"/>
      <c r="Q921" s="6"/>
      <c r="R921" s="6"/>
      <c r="S921" s="6"/>
      <c r="T921" s="6"/>
      <c r="U921" s="6"/>
      <c r="V921" s="6"/>
      <c r="W921" s="6"/>
      <c r="X921" s="6"/>
      <c r="Y921" s="6"/>
      <c r="Z921" s="6"/>
      <c r="AA921" s="6"/>
      <c r="AB921" s="6"/>
      <c r="AC921" s="6"/>
      <c r="AD921" s="6"/>
      <c r="AE921" s="6"/>
    </row>
    <row r="922" spans="8:31" s="4" customFormat="1" ht="15" customHeight="1" x14ac:dyDescent="0.25">
      <c r="H922" s="5"/>
      <c r="J922" s="107"/>
      <c r="L922" s="6"/>
      <c r="M922" s="6"/>
      <c r="N922" s="6"/>
      <c r="O922" s="6"/>
      <c r="P922" s="6"/>
      <c r="Q922" s="6"/>
      <c r="R922" s="6"/>
      <c r="S922" s="6"/>
      <c r="T922" s="6"/>
      <c r="U922" s="6"/>
      <c r="V922" s="6"/>
      <c r="W922" s="6"/>
      <c r="X922" s="6"/>
      <c r="Y922" s="6"/>
      <c r="Z922" s="6"/>
      <c r="AA922" s="6"/>
      <c r="AB922" s="6"/>
      <c r="AC922" s="6"/>
      <c r="AD922" s="6"/>
      <c r="AE922" s="6"/>
    </row>
    <row r="923" spans="8:31" s="4" customFormat="1" ht="15" customHeight="1" x14ac:dyDescent="0.25">
      <c r="H923" s="5"/>
      <c r="J923" s="107"/>
      <c r="L923" s="6"/>
      <c r="M923" s="6"/>
      <c r="N923" s="6"/>
      <c r="O923" s="6"/>
      <c r="P923" s="6"/>
      <c r="Q923" s="6"/>
      <c r="R923" s="6"/>
      <c r="S923" s="6"/>
      <c r="T923" s="6"/>
      <c r="U923" s="6"/>
      <c r="V923" s="6"/>
      <c r="W923" s="6"/>
      <c r="X923" s="6"/>
      <c r="Y923" s="6"/>
      <c r="Z923" s="6"/>
      <c r="AA923" s="6"/>
      <c r="AB923" s="6"/>
      <c r="AC923" s="6"/>
      <c r="AD923" s="6"/>
      <c r="AE923" s="6"/>
    </row>
    <row r="924" spans="8:31" s="4" customFormat="1" ht="15" customHeight="1" x14ac:dyDescent="0.25">
      <c r="H924" s="5"/>
      <c r="J924" s="107"/>
      <c r="L924" s="6"/>
      <c r="M924" s="6"/>
      <c r="N924" s="6"/>
      <c r="O924" s="6"/>
      <c r="P924" s="6"/>
      <c r="Q924" s="6"/>
      <c r="R924" s="6"/>
      <c r="S924" s="6"/>
      <c r="T924" s="6"/>
      <c r="U924" s="6"/>
      <c r="V924" s="6"/>
      <c r="W924" s="6"/>
      <c r="X924" s="6"/>
      <c r="Y924" s="6"/>
      <c r="Z924" s="6"/>
      <c r="AA924" s="6"/>
      <c r="AB924" s="6"/>
      <c r="AC924" s="6"/>
      <c r="AD924" s="6"/>
      <c r="AE924" s="6"/>
    </row>
    <row r="925" spans="8:31" s="4" customFormat="1" ht="15" customHeight="1" x14ac:dyDescent="0.25">
      <c r="H925" s="5"/>
      <c r="J925" s="107"/>
      <c r="L925" s="6"/>
      <c r="M925" s="6"/>
      <c r="N925" s="6"/>
      <c r="O925" s="6"/>
      <c r="P925" s="6"/>
      <c r="Q925" s="6"/>
      <c r="R925" s="6"/>
      <c r="S925" s="6"/>
      <c r="T925" s="6"/>
      <c r="U925" s="6"/>
      <c r="V925" s="6"/>
      <c r="W925" s="6"/>
      <c r="X925" s="6"/>
      <c r="Y925" s="6"/>
      <c r="Z925" s="6"/>
      <c r="AA925" s="6"/>
      <c r="AB925" s="6"/>
      <c r="AC925" s="6"/>
      <c r="AD925" s="6"/>
      <c r="AE925" s="6"/>
    </row>
    <row r="926" spans="8:31" s="4" customFormat="1" ht="15" customHeight="1" x14ac:dyDescent="0.25">
      <c r="H926" s="5"/>
      <c r="J926" s="107"/>
      <c r="L926" s="6"/>
      <c r="M926" s="6"/>
      <c r="N926" s="6"/>
      <c r="O926" s="6"/>
      <c r="P926" s="6"/>
      <c r="Q926" s="6"/>
      <c r="R926" s="6"/>
      <c r="S926" s="6"/>
      <c r="T926" s="6"/>
      <c r="U926" s="6"/>
      <c r="V926" s="6"/>
      <c r="W926" s="6"/>
      <c r="X926" s="6"/>
      <c r="Y926" s="6"/>
      <c r="Z926" s="6"/>
      <c r="AA926" s="6"/>
      <c r="AB926" s="6"/>
      <c r="AC926" s="6"/>
      <c r="AD926" s="6"/>
      <c r="AE926" s="6"/>
    </row>
    <row r="927" spans="8:31" s="4" customFormat="1" ht="15" customHeight="1" x14ac:dyDescent="0.25">
      <c r="H927" s="5"/>
      <c r="J927" s="107"/>
      <c r="L927" s="6"/>
      <c r="M927" s="6"/>
      <c r="N927" s="6"/>
      <c r="O927" s="6"/>
      <c r="P927" s="6"/>
      <c r="Q927" s="6"/>
      <c r="R927" s="6"/>
      <c r="S927" s="6"/>
      <c r="T927" s="6"/>
      <c r="U927" s="6"/>
      <c r="V927" s="6"/>
      <c r="W927" s="6"/>
      <c r="X927" s="6"/>
      <c r="Y927" s="6"/>
      <c r="Z927" s="6"/>
      <c r="AA927" s="6"/>
      <c r="AB927" s="6"/>
      <c r="AC927" s="6"/>
      <c r="AD927" s="6"/>
      <c r="AE927" s="6"/>
    </row>
    <row r="928" spans="8:31" s="4" customFormat="1" ht="15" customHeight="1" x14ac:dyDescent="0.25">
      <c r="H928" s="5"/>
      <c r="J928" s="107"/>
      <c r="L928" s="6"/>
      <c r="M928" s="6"/>
      <c r="N928" s="6"/>
      <c r="O928" s="6"/>
      <c r="P928" s="6"/>
      <c r="Q928" s="6"/>
      <c r="R928" s="6"/>
      <c r="S928" s="6"/>
      <c r="T928" s="6"/>
      <c r="U928" s="6"/>
      <c r="V928" s="6"/>
      <c r="W928" s="6"/>
      <c r="X928" s="6"/>
      <c r="Y928" s="6"/>
      <c r="Z928" s="6"/>
      <c r="AA928" s="6"/>
      <c r="AB928" s="6"/>
      <c r="AC928" s="6"/>
      <c r="AD928" s="6"/>
      <c r="AE928" s="6"/>
    </row>
    <row r="929" spans="8:31" s="4" customFormat="1" ht="15" customHeight="1" x14ac:dyDescent="0.25">
      <c r="H929" s="5"/>
      <c r="J929" s="107"/>
      <c r="L929" s="6"/>
      <c r="M929" s="6"/>
      <c r="N929" s="6"/>
      <c r="O929" s="6"/>
      <c r="P929" s="6"/>
      <c r="Q929" s="6"/>
      <c r="R929" s="6"/>
      <c r="S929" s="6"/>
      <c r="T929" s="6"/>
      <c r="U929" s="6"/>
      <c r="V929" s="6"/>
      <c r="W929" s="6"/>
      <c r="X929" s="6"/>
      <c r="Y929" s="6"/>
      <c r="Z929" s="6"/>
      <c r="AA929" s="6"/>
      <c r="AB929" s="6"/>
      <c r="AC929" s="6"/>
      <c r="AD929" s="6"/>
      <c r="AE929" s="6"/>
    </row>
    <row r="930" spans="8:31" s="4" customFormat="1" ht="15" customHeight="1" x14ac:dyDescent="0.25">
      <c r="H930" s="5"/>
      <c r="J930" s="107"/>
      <c r="L930" s="6"/>
      <c r="M930" s="6"/>
      <c r="N930" s="6"/>
      <c r="O930" s="6"/>
      <c r="P930" s="6"/>
      <c r="Q930" s="6"/>
      <c r="R930" s="6"/>
      <c r="S930" s="6"/>
      <c r="T930" s="6"/>
      <c r="U930" s="6"/>
      <c r="V930" s="6"/>
      <c r="W930" s="6"/>
      <c r="X930" s="6"/>
      <c r="Y930" s="6"/>
      <c r="Z930" s="6"/>
      <c r="AA930" s="6"/>
      <c r="AB930" s="6"/>
      <c r="AC930" s="6"/>
      <c r="AD930" s="6"/>
      <c r="AE930" s="6"/>
    </row>
    <row r="931" spans="8:31" s="4" customFormat="1" ht="15" customHeight="1" x14ac:dyDescent="0.25">
      <c r="H931" s="5"/>
      <c r="J931" s="107"/>
      <c r="L931" s="6"/>
      <c r="M931" s="6"/>
      <c r="N931" s="6"/>
      <c r="O931" s="6"/>
      <c r="P931" s="6"/>
      <c r="Q931" s="6"/>
      <c r="R931" s="6"/>
      <c r="S931" s="6"/>
      <c r="T931" s="6"/>
      <c r="U931" s="6"/>
      <c r="V931" s="6"/>
      <c r="W931" s="6"/>
      <c r="X931" s="6"/>
      <c r="Y931" s="6"/>
      <c r="Z931" s="6"/>
      <c r="AA931" s="6"/>
      <c r="AB931" s="6"/>
      <c r="AC931" s="6"/>
      <c r="AD931" s="6"/>
      <c r="AE931" s="6"/>
    </row>
    <row r="932" spans="8:31" s="4" customFormat="1" ht="15" customHeight="1" x14ac:dyDescent="0.25">
      <c r="H932" s="5"/>
      <c r="J932" s="107"/>
      <c r="L932" s="6"/>
      <c r="M932" s="6"/>
      <c r="N932" s="6"/>
      <c r="O932" s="6"/>
      <c r="P932" s="6"/>
      <c r="Q932" s="6"/>
      <c r="R932" s="6"/>
      <c r="S932" s="6"/>
      <c r="T932" s="6"/>
      <c r="U932" s="6"/>
      <c r="V932" s="6"/>
      <c r="W932" s="6"/>
      <c r="X932" s="6"/>
      <c r="Y932" s="6"/>
      <c r="Z932" s="6"/>
      <c r="AA932" s="6"/>
      <c r="AB932" s="6"/>
      <c r="AC932" s="6"/>
      <c r="AD932" s="6"/>
      <c r="AE932" s="6"/>
    </row>
    <row r="933" spans="8:31" s="4" customFormat="1" ht="15" customHeight="1" x14ac:dyDescent="0.25">
      <c r="H933" s="5"/>
      <c r="J933" s="107"/>
      <c r="L933" s="6"/>
      <c r="M933" s="6"/>
      <c r="N933" s="6"/>
      <c r="O933" s="6"/>
      <c r="P933" s="6"/>
      <c r="Q933" s="6"/>
      <c r="R933" s="6"/>
      <c r="S933" s="6"/>
      <c r="T933" s="6"/>
      <c r="U933" s="6"/>
      <c r="V933" s="6"/>
      <c r="W933" s="6"/>
      <c r="X933" s="6"/>
      <c r="Y933" s="6"/>
      <c r="Z933" s="6"/>
      <c r="AA933" s="6"/>
      <c r="AB933" s="6"/>
      <c r="AC933" s="6"/>
      <c r="AD933" s="6"/>
      <c r="AE933" s="6"/>
    </row>
    <row r="934" spans="8:31" s="4" customFormat="1" ht="15" customHeight="1" x14ac:dyDescent="0.25">
      <c r="H934" s="5"/>
      <c r="J934" s="107"/>
      <c r="L934" s="6"/>
      <c r="M934" s="6"/>
      <c r="N934" s="6"/>
      <c r="O934" s="6"/>
      <c r="P934" s="6"/>
      <c r="Q934" s="6"/>
      <c r="R934" s="6"/>
      <c r="S934" s="6"/>
      <c r="T934" s="6"/>
      <c r="U934" s="6"/>
      <c r="V934" s="6"/>
      <c r="W934" s="6"/>
      <c r="X934" s="6"/>
      <c r="Y934" s="6"/>
      <c r="Z934" s="6"/>
      <c r="AA934" s="6"/>
      <c r="AB934" s="6"/>
      <c r="AC934" s="6"/>
      <c r="AD934" s="6"/>
      <c r="AE934" s="6"/>
    </row>
    <row r="935" spans="8:31" s="4" customFormat="1" ht="15" customHeight="1" x14ac:dyDescent="0.25">
      <c r="H935" s="5"/>
      <c r="J935" s="107"/>
      <c r="L935" s="6"/>
      <c r="M935" s="6"/>
      <c r="N935" s="6"/>
      <c r="O935" s="6"/>
      <c r="P935" s="6"/>
      <c r="Q935" s="6"/>
      <c r="R935" s="6"/>
      <c r="S935" s="6"/>
      <c r="T935" s="6"/>
      <c r="U935" s="6"/>
      <c r="V935" s="6"/>
      <c r="W935" s="6"/>
      <c r="X935" s="6"/>
      <c r="Y935" s="6"/>
      <c r="Z935" s="6"/>
      <c r="AA935" s="6"/>
      <c r="AB935" s="6"/>
      <c r="AC935" s="6"/>
      <c r="AD935" s="6"/>
      <c r="AE935" s="6"/>
    </row>
    <row r="936" spans="8:31" s="4" customFormat="1" ht="15" customHeight="1" x14ac:dyDescent="0.25">
      <c r="H936" s="5"/>
      <c r="J936" s="107"/>
      <c r="L936" s="6"/>
      <c r="M936" s="6"/>
      <c r="N936" s="6"/>
      <c r="O936" s="6"/>
      <c r="P936" s="6"/>
      <c r="Q936" s="6"/>
      <c r="R936" s="6"/>
      <c r="S936" s="6"/>
      <c r="T936" s="6"/>
      <c r="U936" s="6"/>
      <c r="V936" s="6"/>
      <c r="W936" s="6"/>
      <c r="X936" s="6"/>
      <c r="Y936" s="6"/>
      <c r="Z936" s="6"/>
      <c r="AA936" s="6"/>
      <c r="AB936" s="6"/>
      <c r="AC936" s="6"/>
      <c r="AD936" s="6"/>
      <c r="AE936" s="6"/>
    </row>
    <row r="937" spans="8:31" s="4" customFormat="1" ht="15" customHeight="1" x14ac:dyDescent="0.25">
      <c r="H937" s="5"/>
      <c r="J937" s="107"/>
      <c r="L937" s="6"/>
      <c r="M937" s="6"/>
      <c r="N937" s="6"/>
      <c r="O937" s="6"/>
      <c r="P937" s="6"/>
      <c r="Q937" s="6"/>
      <c r="R937" s="6"/>
      <c r="S937" s="6"/>
      <c r="T937" s="6"/>
      <c r="U937" s="6"/>
      <c r="V937" s="6"/>
      <c r="W937" s="6"/>
      <c r="X937" s="6"/>
      <c r="Y937" s="6"/>
      <c r="Z937" s="6"/>
      <c r="AA937" s="6"/>
      <c r="AB937" s="6"/>
      <c r="AC937" s="6"/>
      <c r="AD937" s="6"/>
      <c r="AE937" s="6"/>
    </row>
    <row r="938" spans="8:31" s="4" customFormat="1" ht="15" customHeight="1" x14ac:dyDescent="0.25">
      <c r="H938" s="5"/>
      <c r="J938" s="107"/>
      <c r="L938" s="6"/>
      <c r="M938" s="6"/>
      <c r="N938" s="6"/>
      <c r="O938" s="6"/>
      <c r="P938" s="6"/>
      <c r="Q938" s="6"/>
      <c r="R938" s="6"/>
      <c r="S938" s="6"/>
      <c r="T938" s="6"/>
      <c r="U938" s="6"/>
      <c r="V938" s="6"/>
      <c r="W938" s="6"/>
      <c r="X938" s="6"/>
      <c r="Y938" s="6"/>
      <c r="Z938" s="6"/>
      <c r="AA938" s="6"/>
      <c r="AB938" s="6"/>
      <c r="AC938" s="6"/>
      <c r="AD938" s="6"/>
      <c r="AE938" s="6"/>
    </row>
    <row r="939" spans="8:31" s="4" customFormat="1" ht="15" customHeight="1" x14ac:dyDescent="0.25">
      <c r="H939" s="5"/>
      <c r="J939" s="107"/>
      <c r="L939" s="6"/>
      <c r="M939" s="6"/>
      <c r="N939" s="6"/>
      <c r="O939" s="6"/>
      <c r="P939" s="6"/>
      <c r="Q939" s="6"/>
      <c r="R939" s="6"/>
      <c r="S939" s="6"/>
      <c r="T939" s="6"/>
      <c r="U939" s="6"/>
      <c r="V939" s="6"/>
      <c r="W939" s="6"/>
      <c r="X939" s="6"/>
      <c r="Y939" s="6"/>
      <c r="Z939" s="6"/>
      <c r="AA939" s="6"/>
      <c r="AB939" s="6"/>
      <c r="AC939" s="6"/>
      <c r="AD939" s="6"/>
      <c r="AE939" s="6"/>
    </row>
    <row r="940" spans="8:31" s="4" customFormat="1" ht="15" customHeight="1" x14ac:dyDescent="0.25">
      <c r="H940" s="5"/>
      <c r="J940" s="107"/>
      <c r="L940" s="6"/>
      <c r="M940" s="6"/>
      <c r="N940" s="6"/>
      <c r="O940" s="6"/>
      <c r="P940" s="6"/>
      <c r="Q940" s="6"/>
      <c r="R940" s="6"/>
      <c r="S940" s="6"/>
      <c r="T940" s="6"/>
      <c r="U940" s="6"/>
      <c r="V940" s="6"/>
      <c r="W940" s="6"/>
      <c r="X940" s="6"/>
      <c r="Y940" s="6"/>
      <c r="Z940" s="6"/>
      <c r="AA940" s="6"/>
      <c r="AB940" s="6"/>
      <c r="AC940" s="6"/>
      <c r="AD940" s="6"/>
      <c r="AE940" s="6"/>
    </row>
    <row r="941" spans="8:31" s="4" customFormat="1" ht="15" customHeight="1" x14ac:dyDescent="0.25">
      <c r="H941" s="5"/>
      <c r="J941" s="107"/>
      <c r="L941" s="6"/>
      <c r="M941" s="6"/>
      <c r="N941" s="6"/>
      <c r="O941" s="6"/>
      <c r="P941" s="6"/>
      <c r="Q941" s="6"/>
      <c r="R941" s="6"/>
      <c r="S941" s="6"/>
      <c r="T941" s="6"/>
      <c r="U941" s="6"/>
      <c r="V941" s="6"/>
      <c r="W941" s="6"/>
      <c r="X941" s="6"/>
      <c r="Y941" s="6"/>
      <c r="Z941" s="6"/>
      <c r="AA941" s="6"/>
      <c r="AB941" s="6"/>
      <c r="AC941" s="6"/>
      <c r="AD941" s="6"/>
      <c r="AE941" s="6"/>
    </row>
    <row r="942" spans="8:31" s="4" customFormat="1" ht="15" customHeight="1" x14ac:dyDescent="0.25">
      <c r="H942" s="5"/>
      <c r="J942" s="107"/>
      <c r="L942" s="6"/>
      <c r="M942" s="6"/>
      <c r="N942" s="6"/>
      <c r="O942" s="6"/>
      <c r="P942" s="6"/>
      <c r="Q942" s="6"/>
      <c r="R942" s="6"/>
      <c r="S942" s="6"/>
      <c r="T942" s="6"/>
      <c r="U942" s="6"/>
      <c r="V942" s="6"/>
      <c r="W942" s="6"/>
      <c r="X942" s="6"/>
      <c r="Y942" s="6"/>
      <c r="Z942" s="6"/>
      <c r="AA942" s="6"/>
      <c r="AB942" s="6"/>
      <c r="AC942" s="6"/>
      <c r="AD942" s="6"/>
      <c r="AE942" s="6"/>
    </row>
    <row r="943" spans="8:31" s="4" customFormat="1" ht="15" customHeight="1" x14ac:dyDescent="0.25">
      <c r="H943" s="5"/>
      <c r="J943" s="107"/>
      <c r="L943" s="6"/>
      <c r="M943" s="6"/>
      <c r="N943" s="6"/>
      <c r="O943" s="6"/>
      <c r="P943" s="6"/>
      <c r="Q943" s="6"/>
      <c r="R943" s="6"/>
      <c r="S943" s="6"/>
      <c r="T943" s="6"/>
      <c r="U943" s="6"/>
      <c r="V943" s="6"/>
      <c r="W943" s="6"/>
      <c r="X943" s="6"/>
      <c r="Y943" s="6"/>
      <c r="Z943" s="6"/>
      <c r="AA943" s="6"/>
      <c r="AB943" s="6"/>
      <c r="AC943" s="6"/>
      <c r="AD943" s="6"/>
      <c r="AE943" s="6"/>
    </row>
    <row r="944" spans="8:31" s="4" customFormat="1" ht="15" customHeight="1" x14ac:dyDescent="0.25">
      <c r="H944" s="5"/>
      <c r="J944" s="107"/>
      <c r="L944" s="6"/>
      <c r="M944" s="6"/>
      <c r="N944" s="6"/>
      <c r="O944" s="6"/>
      <c r="P944" s="6"/>
      <c r="Q944" s="6"/>
      <c r="R944" s="6"/>
      <c r="S944" s="6"/>
      <c r="T944" s="6"/>
      <c r="U944" s="6"/>
      <c r="V944" s="6"/>
      <c r="W944" s="6"/>
      <c r="X944" s="6"/>
      <c r="Y944" s="6"/>
      <c r="Z944" s="6"/>
      <c r="AA944" s="6"/>
      <c r="AB944" s="6"/>
      <c r="AC944" s="6"/>
      <c r="AD944" s="6"/>
      <c r="AE944" s="6"/>
    </row>
    <row r="945" spans="8:31" s="4" customFormat="1" ht="15" customHeight="1" x14ac:dyDescent="0.25">
      <c r="H945" s="5"/>
      <c r="J945" s="107"/>
      <c r="L945" s="6"/>
      <c r="M945" s="6"/>
      <c r="N945" s="6"/>
      <c r="O945" s="6"/>
      <c r="P945" s="6"/>
      <c r="Q945" s="6"/>
      <c r="R945" s="6"/>
      <c r="S945" s="6"/>
      <c r="T945" s="6"/>
      <c r="U945" s="6"/>
      <c r="V945" s="6"/>
      <c r="W945" s="6"/>
      <c r="X945" s="6"/>
      <c r="Y945" s="6"/>
      <c r="Z945" s="6"/>
      <c r="AA945" s="6"/>
      <c r="AB945" s="6"/>
      <c r="AC945" s="6"/>
      <c r="AD945" s="6"/>
      <c r="AE945" s="6"/>
    </row>
    <row r="946" spans="8:31" s="4" customFormat="1" ht="15" customHeight="1" x14ac:dyDescent="0.25">
      <c r="H946" s="5"/>
      <c r="J946" s="107"/>
      <c r="L946" s="6"/>
      <c r="M946" s="6"/>
      <c r="N946" s="6"/>
      <c r="O946" s="6"/>
      <c r="P946" s="6"/>
      <c r="Q946" s="6"/>
      <c r="R946" s="6"/>
      <c r="S946" s="6"/>
      <c r="T946" s="6"/>
      <c r="U946" s="6"/>
      <c r="V946" s="6"/>
      <c r="W946" s="6"/>
      <c r="X946" s="6"/>
      <c r="Y946" s="6"/>
      <c r="Z946" s="6"/>
      <c r="AA946" s="6"/>
      <c r="AB946" s="6"/>
      <c r="AC946" s="6"/>
      <c r="AD946" s="6"/>
      <c r="AE946" s="6"/>
    </row>
    <row r="947" spans="8:31" s="4" customFormat="1" ht="15" customHeight="1" x14ac:dyDescent="0.25">
      <c r="H947" s="5"/>
      <c r="J947" s="107"/>
      <c r="L947" s="6"/>
      <c r="M947" s="6"/>
      <c r="N947" s="6"/>
      <c r="O947" s="6"/>
      <c r="P947" s="6"/>
      <c r="Q947" s="6"/>
      <c r="R947" s="6"/>
      <c r="S947" s="6"/>
      <c r="T947" s="6"/>
      <c r="U947" s="6"/>
      <c r="V947" s="6"/>
      <c r="W947" s="6"/>
      <c r="X947" s="6"/>
      <c r="Y947" s="6"/>
      <c r="Z947" s="6"/>
      <c r="AA947" s="6"/>
      <c r="AB947" s="6"/>
      <c r="AC947" s="6"/>
      <c r="AD947" s="6"/>
      <c r="AE947" s="6"/>
    </row>
    <row r="948" spans="8:31" s="4" customFormat="1" ht="15" customHeight="1" x14ac:dyDescent="0.25">
      <c r="H948" s="5"/>
      <c r="J948" s="107"/>
      <c r="L948" s="6"/>
      <c r="M948" s="6"/>
      <c r="N948" s="6"/>
      <c r="O948" s="6"/>
      <c r="P948" s="6"/>
      <c r="Q948" s="6"/>
      <c r="R948" s="6"/>
      <c r="S948" s="6"/>
      <c r="T948" s="6"/>
      <c r="U948" s="6"/>
      <c r="V948" s="6"/>
      <c r="W948" s="6"/>
      <c r="X948" s="6"/>
      <c r="Y948" s="6"/>
      <c r="Z948" s="6"/>
      <c r="AA948" s="6"/>
      <c r="AB948" s="6"/>
      <c r="AC948" s="6"/>
      <c r="AD948" s="6"/>
      <c r="AE948" s="6"/>
    </row>
    <row r="949" spans="8:31" s="4" customFormat="1" ht="15" customHeight="1" x14ac:dyDescent="0.25">
      <c r="H949" s="5"/>
      <c r="J949" s="107"/>
      <c r="L949" s="6"/>
      <c r="M949" s="6"/>
      <c r="N949" s="6"/>
      <c r="O949" s="6"/>
      <c r="P949" s="6"/>
      <c r="Q949" s="6"/>
      <c r="R949" s="6"/>
      <c r="S949" s="6"/>
      <c r="T949" s="6"/>
      <c r="U949" s="6"/>
      <c r="V949" s="6"/>
      <c r="W949" s="6"/>
      <c r="X949" s="6"/>
      <c r="Y949" s="6"/>
      <c r="Z949" s="6"/>
      <c r="AA949" s="6"/>
      <c r="AB949" s="6"/>
      <c r="AC949" s="6"/>
      <c r="AD949" s="6"/>
      <c r="AE949" s="6"/>
    </row>
    <row r="950" spans="8:31" s="4" customFormat="1" ht="15" customHeight="1" x14ac:dyDescent="0.25">
      <c r="H950" s="5"/>
      <c r="J950" s="107"/>
      <c r="L950" s="6"/>
      <c r="M950" s="6"/>
      <c r="N950" s="6"/>
      <c r="O950" s="6"/>
      <c r="P950" s="6"/>
      <c r="Q950" s="6"/>
      <c r="R950" s="6"/>
      <c r="S950" s="6"/>
      <c r="T950" s="6"/>
      <c r="U950" s="6"/>
      <c r="V950" s="6"/>
      <c r="W950" s="6"/>
      <c r="X950" s="6"/>
      <c r="Y950" s="6"/>
      <c r="Z950" s="6"/>
      <c r="AA950" s="6"/>
      <c r="AB950" s="6"/>
      <c r="AC950" s="6"/>
      <c r="AD950" s="6"/>
      <c r="AE950" s="6"/>
    </row>
    <row r="951" spans="8:31" s="4" customFormat="1" ht="15" customHeight="1" x14ac:dyDescent="0.25">
      <c r="H951" s="5"/>
      <c r="J951" s="107"/>
      <c r="L951" s="6"/>
      <c r="M951" s="6"/>
      <c r="N951" s="6"/>
      <c r="O951" s="6"/>
      <c r="P951" s="6"/>
      <c r="Q951" s="6"/>
      <c r="R951" s="6"/>
      <c r="S951" s="6"/>
      <c r="T951" s="6"/>
      <c r="U951" s="6"/>
      <c r="V951" s="6"/>
      <c r="W951" s="6"/>
      <c r="X951" s="6"/>
      <c r="Y951" s="6"/>
      <c r="Z951" s="6"/>
      <c r="AA951" s="6"/>
      <c r="AB951" s="6"/>
      <c r="AC951" s="6"/>
      <c r="AD951" s="6"/>
      <c r="AE951" s="6"/>
    </row>
    <row r="952" spans="8:31" s="4" customFormat="1" ht="15" customHeight="1" x14ac:dyDescent="0.25">
      <c r="H952" s="5"/>
      <c r="J952" s="107"/>
      <c r="L952" s="6"/>
      <c r="M952" s="6"/>
      <c r="N952" s="6"/>
      <c r="O952" s="6"/>
      <c r="P952" s="6"/>
      <c r="Q952" s="6"/>
      <c r="R952" s="6"/>
      <c r="S952" s="6"/>
      <c r="T952" s="6"/>
      <c r="U952" s="6"/>
      <c r="V952" s="6"/>
      <c r="W952" s="6"/>
      <c r="X952" s="6"/>
      <c r="Y952" s="6"/>
      <c r="Z952" s="6"/>
      <c r="AA952" s="6"/>
      <c r="AB952" s="6"/>
      <c r="AC952" s="6"/>
      <c r="AD952" s="6"/>
      <c r="AE952" s="6"/>
    </row>
    <row r="953" spans="8:31" s="4" customFormat="1" ht="15" customHeight="1" x14ac:dyDescent="0.25">
      <c r="H953" s="5"/>
      <c r="J953" s="107"/>
      <c r="L953" s="6"/>
      <c r="M953" s="6"/>
      <c r="N953" s="6"/>
      <c r="O953" s="6"/>
      <c r="P953" s="6"/>
      <c r="Q953" s="6"/>
      <c r="R953" s="6"/>
      <c r="S953" s="6"/>
      <c r="T953" s="6"/>
      <c r="U953" s="6"/>
      <c r="V953" s="6"/>
      <c r="W953" s="6"/>
      <c r="X953" s="6"/>
      <c r="Y953" s="6"/>
      <c r="Z953" s="6"/>
      <c r="AA953" s="6"/>
      <c r="AB953" s="6"/>
      <c r="AC953" s="6"/>
      <c r="AD953" s="6"/>
      <c r="AE953" s="6"/>
    </row>
    <row r="954" spans="8:31" s="4" customFormat="1" ht="15" customHeight="1" x14ac:dyDescent="0.25">
      <c r="H954" s="5"/>
      <c r="J954" s="107"/>
      <c r="L954" s="6"/>
      <c r="M954" s="6"/>
      <c r="N954" s="6"/>
      <c r="O954" s="6"/>
      <c r="P954" s="6"/>
      <c r="Q954" s="6"/>
      <c r="R954" s="6"/>
      <c r="S954" s="6"/>
      <c r="T954" s="6"/>
      <c r="U954" s="6"/>
      <c r="V954" s="6"/>
      <c r="W954" s="6"/>
      <c r="X954" s="6"/>
      <c r="Y954" s="6"/>
      <c r="Z954" s="6"/>
      <c r="AA954" s="6"/>
      <c r="AB954" s="6"/>
      <c r="AC954" s="6"/>
      <c r="AD954" s="6"/>
      <c r="AE954" s="6"/>
    </row>
    <row r="955" spans="8:31" s="4" customFormat="1" ht="15" customHeight="1" x14ac:dyDescent="0.25">
      <c r="H955" s="5"/>
      <c r="J955" s="107"/>
      <c r="L955" s="6"/>
      <c r="M955" s="6"/>
      <c r="N955" s="6"/>
      <c r="O955" s="6"/>
      <c r="P955" s="6"/>
      <c r="Q955" s="6"/>
      <c r="R955" s="6"/>
      <c r="S955" s="6"/>
      <c r="T955" s="6"/>
      <c r="U955" s="6"/>
      <c r="V955" s="6"/>
      <c r="W955" s="6"/>
      <c r="X955" s="6"/>
      <c r="Y955" s="6"/>
      <c r="Z955" s="6"/>
      <c r="AA955" s="6"/>
      <c r="AB955" s="6"/>
      <c r="AC955" s="6"/>
      <c r="AD955" s="6"/>
      <c r="AE955" s="6"/>
    </row>
    <row r="956" spans="8:31" s="4" customFormat="1" ht="15" customHeight="1" x14ac:dyDescent="0.25">
      <c r="H956" s="5"/>
      <c r="J956" s="107"/>
      <c r="L956" s="6"/>
      <c r="M956" s="6"/>
      <c r="N956" s="6"/>
      <c r="O956" s="6"/>
      <c r="P956" s="6"/>
      <c r="Q956" s="6"/>
      <c r="R956" s="6"/>
      <c r="S956" s="6"/>
      <c r="T956" s="6"/>
      <c r="U956" s="6"/>
      <c r="V956" s="6"/>
      <c r="W956" s="6"/>
      <c r="X956" s="6"/>
      <c r="Y956" s="6"/>
      <c r="Z956" s="6"/>
      <c r="AA956" s="6"/>
      <c r="AB956" s="6"/>
      <c r="AC956" s="6"/>
      <c r="AD956" s="6"/>
      <c r="AE956" s="6"/>
    </row>
    <row r="957" spans="8:31" s="4" customFormat="1" ht="15" customHeight="1" x14ac:dyDescent="0.25">
      <c r="H957" s="5"/>
      <c r="J957" s="107"/>
      <c r="L957" s="6"/>
      <c r="M957" s="6"/>
      <c r="N957" s="6"/>
      <c r="O957" s="6"/>
      <c r="P957" s="6"/>
      <c r="Q957" s="6"/>
      <c r="R957" s="6"/>
      <c r="S957" s="6"/>
      <c r="T957" s="6"/>
      <c r="U957" s="6"/>
      <c r="V957" s="6"/>
      <c r="W957" s="6"/>
      <c r="X957" s="6"/>
      <c r="Y957" s="6"/>
      <c r="Z957" s="6"/>
      <c r="AA957" s="6"/>
      <c r="AB957" s="6"/>
      <c r="AC957" s="6"/>
      <c r="AD957" s="6"/>
      <c r="AE957" s="6"/>
    </row>
    <row r="958" spans="8:31" s="4" customFormat="1" ht="15" customHeight="1" x14ac:dyDescent="0.25">
      <c r="H958" s="5"/>
      <c r="J958" s="107"/>
      <c r="L958" s="6"/>
      <c r="M958" s="6"/>
      <c r="N958" s="6"/>
      <c r="O958" s="6"/>
      <c r="P958" s="6"/>
      <c r="Q958" s="6"/>
      <c r="R958" s="6"/>
      <c r="S958" s="6"/>
      <c r="T958" s="6"/>
      <c r="U958" s="6"/>
      <c r="V958" s="6"/>
      <c r="W958" s="6"/>
      <c r="X958" s="6"/>
      <c r="Y958" s="6"/>
      <c r="Z958" s="6"/>
      <c r="AA958" s="6"/>
      <c r="AB958" s="6"/>
      <c r="AC958" s="6"/>
      <c r="AD958" s="6"/>
      <c r="AE958" s="6"/>
    </row>
    <row r="959" spans="8:31" s="4" customFormat="1" ht="15" customHeight="1" x14ac:dyDescent="0.25">
      <c r="H959" s="5"/>
      <c r="J959" s="107"/>
      <c r="L959" s="6"/>
      <c r="M959" s="6"/>
      <c r="N959" s="6"/>
      <c r="O959" s="6"/>
      <c r="P959" s="6"/>
      <c r="Q959" s="6"/>
      <c r="R959" s="6"/>
      <c r="S959" s="6"/>
      <c r="T959" s="6"/>
      <c r="U959" s="6"/>
      <c r="V959" s="6"/>
      <c r="W959" s="6"/>
      <c r="X959" s="6"/>
      <c r="Y959" s="6"/>
      <c r="Z959" s="6"/>
      <c r="AA959" s="6"/>
      <c r="AB959" s="6"/>
      <c r="AC959" s="6"/>
      <c r="AD959" s="6"/>
      <c r="AE959" s="6"/>
    </row>
    <row r="960" spans="8:31" s="4" customFormat="1" ht="15" customHeight="1" x14ac:dyDescent="0.25">
      <c r="H960" s="5"/>
      <c r="J960" s="107"/>
      <c r="L960" s="6"/>
      <c r="M960" s="6"/>
      <c r="N960" s="6"/>
      <c r="O960" s="6"/>
      <c r="P960" s="6"/>
      <c r="Q960" s="6"/>
      <c r="R960" s="6"/>
      <c r="S960" s="6"/>
      <c r="T960" s="6"/>
      <c r="U960" s="6"/>
      <c r="V960" s="6"/>
      <c r="W960" s="6"/>
      <c r="X960" s="6"/>
      <c r="Y960" s="6"/>
      <c r="Z960" s="6"/>
      <c r="AA960" s="6"/>
      <c r="AB960" s="6"/>
      <c r="AC960" s="6"/>
      <c r="AD960" s="6"/>
      <c r="AE960" s="6"/>
    </row>
    <row r="961" spans="8:31" s="4" customFormat="1" ht="15" customHeight="1" x14ac:dyDescent="0.25">
      <c r="H961" s="5"/>
      <c r="J961" s="107"/>
      <c r="L961" s="6"/>
      <c r="M961" s="6"/>
      <c r="N961" s="6"/>
      <c r="O961" s="6"/>
      <c r="P961" s="6"/>
      <c r="Q961" s="6"/>
      <c r="R961" s="6"/>
      <c r="S961" s="6"/>
      <c r="T961" s="6"/>
      <c r="U961" s="6"/>
      <c r="V961" s="6"/>
      <c r="W961" s="6"/>
      <c r="X961" s="6"/>
      <c r="Y961" s="6"/>
      <c r="Z961" s="6"/>
      <c r="AA961" s="6"/>
      <c r="AB961" s="6"/>
      <c r="AC961" s="6"/>
      <c r="AD961" s="6"/>
      <c r="AE961" s="6"/>
    </row>
    <row r="962" spans="8:31" s="4" customFormat="1" ht="15" customHeight="1" x14ac:dyDescent="0.25">
      <c r="H962" s="5"/>
      <c r="J962" s="107"/>
      <c r="L962" s="6"/>
      <c r="M962" s="6"/>
      <c r="N962" s="6"/>
      <c r="O962" s="6"/>
      <c r="P962" s="6"/>
      <c r="Q962" s="6"/>
      <c r="R962" s="6"/>
      <c r="S962" s="6"/>
      <c r="T962" s="6"/>
      <c r="U962" s="6"/>
      <c r="V962" s="6"/>
      <c r="W962" s="6"/>
      <c r="X962" s="6"/>
      <c r="Y962" s="6"/>
      <c r="Z962" s="6"/>
      <c r="AA962" s="6"/>
      <c r="AB962" s="6"/>
      <c r="AC962" s="6"/>
      <c r="AD962" s="6"/>
      <c r="AE962" s="6"/>
    </row>
    <row r="963" spans="8:31" s="4" customFormat="1" ht="15" customHeight="1" x14ac:dyDescent="0.25">
      <c r="H963" s="5"/>
      <c r="J963" s="107"/>
      <c r="L963" s="6"/>
      <c r="M963" s="6"/>
      <c r="N963" s="6"/>
      <c r="O963" s="6"/>
      <c r="P963" s="6"/>
      <c r="Q963" s="6"/>
      <c r="R963" s="6"/>
      <c r="S963" s="6"/>
      <c r="T963" s="6"/>
      <c r="U963" s="6"/>
      <c r="V963" s="6"/>
      <c r="W963" s="6"/>
      <c r="X963" s="6"/>
      <c r="Y963" s="6"/>
      <c r="Z963" s="6"/>
      <c r="AA963" s="6"/>
      <c r="AB963" s="6"/>
      <c r="AC963" s="6"/>
      <c r="AD963" s="6"/>
      <c r="AE963" s="6"/>
    </row>
    <row r="964" spans="8:31" s="4" customFormat="1" ht="15" customHeight="1" x14ac:dyDescent="0.25">
      <c r="H964" s="5"/>
      <c r="J964" s="107"/>
      <c r="L964" s="6"/>
      <c r="M964" s="6"/>
      <c r="N964" s="6"/>
      <c r="O964" s="6"/>
      <c r="P964" s="6"/>
      <c r="Q964" s="6"/>
      <c r="R964" s="6"/>
      <c r="S964" s="6"/>
      <c r="T964" s="6"/>
      <c r="U964" s="6"/>
      <c r="V964" s="6"/>
      <c r="W964" s="6"/>
      <c r="X964" s="6"/>
      <c r="Y964" s="6"/>
      <c r="Z964" s="6"/>
      <c r="AA964" s="6"/>
      <c r="AB964" s="6"/>
      <c r="AC964" s="6"/>
      <c r="AD964" s="6"/>
      <c r="AE964" s="6"/>
    </row>
    <row r="965" spans="8:31" s="4" customFormat="1" ht="15" customHeight="1" x14ac:dyDescent="0.25">
      <c r="H965" s="5"/>
      <c r="J965" s="107"/>
      <c r="L965" s="6"/>
      <c r="M965" s="6"/>
      <c r="N965" s="6"/>
      <c r="O965" s="6"/>
      <c r="P965" s="6"/>
      <c r="Q965" s="6"/>
      <c r="R965" s="6"/>
      <c r="S965" s="6"/>
      <c r="T965" s="6"/>
      <c r="U965" s="6"/>
      <c r="V965" s="6"/>
      <c r="W965" s="6"/>
      <c r="X965" s="6"/>
      <c r="Y965" s="6"/>
      <c r="Z965" s="6"/>
      <c r="AA965" s="6"/>
      <c r="AB965" s="6"/>
      <c r="AC965" s="6"/>
      <c r="AD965" s="6"/>
      <c r="AE965" s="6"/>
    </row>
    <row r="966" spans="8:31" s="4" customFormat="1" ht="15" customHeight="1" x14ac:dyDescent="0.25">
      <c r="H966" s="5"/>
      <c r="J966" s="107"/>
      <c r="L966" s="6"/>
      <c r="M966" s="6"/>
      <c r="N966" s="6"/>
      <c r="O966" s="6"/>
      <c r="P966" s="6"/>
      <c r="Q966" s="6"/>
      <c r="R966" s="6"/>
      <c r="S966" s="6"/>
      <c r="T966" s="6"/>
      <c r="U966" s="6"/>
      <c r="V966" s="6"/>
      <c r="W966" s="6"/>
      <c r="X966" s="6"/>
      <c r="Y966" s="6"/>
      <c r="Z966" s="6"/>
      <c r="AA966" s="6"/>
      <c r="AB966" s="6"/>
      <c r="AC966" s="6"/>
      <c r="AD966" s="6"/>
      <c r="AE966" s="6"/>
    </row>
    <row r="967" spans="8:31" s="4" customFormat="1" ht="15" customHeight="1" x14ac:dyDescent="0.25">
      <c r="H967" s="5"/>
      <c r="J967" s="107"/>
      <c r="L967" s="6"/>
      <c r="M967" s="6"/>
      <c r="N967" s="6"/>
      <c r="O967" s="6"/>
      <c r="P967" s="6"/>
      <c r="Q967" s="6"/>
      <c r="R967" s="6"/>
      <c r="S967" s="6"/>
      <c r="T967" s="6"/>
      <c r="U967" s="6"/>
      <c r="V967" s="6"/>
      <c r="W967" s="6"/>
      <c r="X967" s="6"/>
      <c r="Y967" s="6"/>
      <c r="Z967" s="6"/>
      <c r="AA967" s="6"/>
      <c r="AB967" s="6"/>
      <c r="AC967" s="6"/>
      <c r="AD967" s="6"/>
      <c r="AE967" s="6"/>
    </row>
    <row r="968" spans="8:31" s="4" customFormat="1" ht="15" customHeight="1" x14ac:dyDescent="0.25">
      <c r="H968" s="5"/>
      <c r="J968" s="107"/>
      <c r="L968" s="6"/>
      <c r="M968" s="6"/>
      <c r="N968" s="6"/>
      <c r="O968" s="6"/>
      <c r="P968" s="6"/>
      <c r="Q968" s="6"/>
      <c r="R968" s="6"/>
      <c r="S968" s="6"/>
      <c r="T968" s="6"/>
      <c r="U968" s="6"/>
      <c r="V968" s="6"/>
      <c r="W968" s="6"/>
      <c r="X968" s="6"/>
      <c r="Y968" s="6"/>
      <c r="Z968" s="6"/>
      <c r="AA968" s="6"/>
      <c r="AB968" s="6"/>
      <c r="AC968" s="6"/>
      <c r="AD968" s="6"/>
      <c r="AE968" s="6"/>
    </row>
    <row r="969" spans="8:31" s="4" customFormat="1" ht="15" customHeight="1" x14ac:dyDescent="0.25">
      <c r="H969" s="5"/>
      <c r="J969" s="107"/>
      <c r="L969" s="6"/>
      <c r="M969" s="6"/>
      <c r="N969" s="6"/>
      <c r="O969" s="6"/>
      <c r="P969" s="6"/>
      <c r="Q969" s="6"/>
      <c r="R969" s="6"/>
      <c r="S969" s="6"/>
      <c r="T969" s="6"/>
      <c r="U969" s="6"/>
      <c r="V969" s="6"/>
      <c r="W969" s="6"/>
      <c r="X969" s="6"/>
      <c r="Y969" s="6"/>
      <c r="Z969" s="6"/>
      <c r="AA969" s="6"/>
      <c r="AB969" s="6"/>
      <c r="AC969" s="6"/>
      <c r="AD969" s="6"/>
      <c r="AE969" s="6"/>
    </row>
    <row r="970" spans="8:31" s="4" customFormat="1" ht="15" customHeight="1" x14ac:dyDescent="0.25">
      <c r="H970" s="5"/>
      <c r="J970" s="107"/>
      <c r="L970" s="6"/>
      <c r="M970" s="6"/>
      <c r="N970" s="6"/>
      <c r="O970" s="6"/>
      <c r="P970" s="6"/>
      <c r="Q970" s="6"/>
      <c r="R970" s="6"/>
      <c r="S970" s="6"/>
      <c r="T970" s="6"/>
      <c r="U970" s="6"/>
      <c r="V970" s="6"/>
      <c r="W970" s="6"/>
      <c r="X970" s="6"/>
      <c r="Y970" s="6"/>
      <c r="Z970" s="6"/>
      <c r="AA970" s="6"/>
      <c r="AB970" s="6"/>
      <c r="AC970" s="6"/>
      <c r="AD970" s="6"/>
      <c r="AE970" s="6"/>
    </row>
    <row r="971" spans="8:31" s="4" customFormat="1" ht="15" customHeight="1" x14ac:dyDescent="0.25">
      <c r="H971" s="5"/>
      <c r="J971" s="107"/>
      <c r="L971" s="6"/>
      <c r="M971" s="6"/>
      <c r="N971" s="6"/>
      <c r="O971" s="6"/>
      <c r="P971" s="6"/>
      <c r="Q971" s="6"/>
      <c r="R971" s="6"/>
      <c r="S971" s="6"/>
      <c r="T971" s="6"/>
      <c r="U971" s="6"/>
      <c r="V971" s="6"/>
      <c r="W971" s="6"/>
      <c r="X971" s="6"/>
      <c r="Y971" s="6"/>
      <c r="Z971" s="6"/>
      <c r="AA971" s="6"/>
      <c r="AB971" s="6"/>
      <c r="AC971" s="6"/>
      <c r="AD971" s="6"/>
      <c r="AE971" s="6"/>
    </row>
    <row r="972" spans="8:31" s="4" customFormat="1" ht="15" customHeight="1" x14ac:dyDescent="0.25">
      <c r="H972" s="5"/>
      <c r="J972" s="107"/>
      <c r="L972" s="6"/>
      <c r="M972" s="6"/>
      <c r="N972" s="6"/>
      <c r="O972" s="6"/>
      <c r="P972" s="6"/>
      <c r="Q972" s="6"/>
      <c r="R972" s="6"/>
      <c r="S972" s="6"/>
      <c r="T972" s="6"/>
      <c r="U972" s="6"/>
      <c r="V972" s="6"/>
      <c r="W972" s="6"/>
      <c r="X972" s="6"/>
      <c r="Y972" s="6"/>
      <c r="Z972" s="6"/>
      <c r="AA972" s="6"/>
      <c r="AB972" s="6"/>
      <c r="AC972" s="6"/>
      <c r="AD972" s="6"/>
      <c r="AE972" s="6"/>
    </row>
    <row r="973" spans="8:31" s="4" customFormat="1" ht="15" customHeight="1" x14ac:dyDescent="0.25">
      <c r="H973" s="5"/>
      <c r="J973" s="107"/>
      <c r="L973" s="6"/>
      <c r="M973" s="6"/>
      <c r="N973" s="6"/>
      <c r="O973" s="6"/>
      <c r="P973" s="6"/>
      <c r="Q973" s="6"/>
      <c r="R973" s="6"/>
      <c r="S973" s="6"/>
      <c r="T973" s="6"/>
      <c r="U973" s="6"/>
      <c r="V973" s="6"/>
      <c r="W973" s="6"/>
      <c r="X973" s="6"/>
      <c r="Y973" s="6"/>
      <c r="Z973" s="6"/>
      <c r="AA973" s="6"/>
      <c r="AB973" s="6"/>
      <c r="AC973" s="6"/>
      <c r="AD973" s="6"/>
      <c r="AE973" s="6"/>
    </row>
    <row r="974" spans="8:31" s="4" customFormat="1" ht="15" customHeight="1" x14ac:dyDescent="0.25">
      <c r="H974" s="5"/>
      <c r="J974" s="107"/>
      <c r="L974" s="6"/>
      <c r="M974" s="6"/>
      <c r="N974" s="6"/>
      <c r="O974" s="6"/>
      <c r="P974" s="6"/>
      <c r="Q974" s="6"/>
      <c r="R974" s="6"/>
      <c r="S974" s="6"/>
      <c r="T974" s="6"/>
      <c r="U974" s="6"/>
      <c r="V974" s="6"/>
      <c r="W974" s="6"/>
      <c r="X974" s="6"/>
      <c r="Y974" s="6"/>
      <c r="Z974" s="6"/>
      <c r="AA974" s="6"/>
      <c r="AB974" s="6"/>
      <c r="AC974" s="6"/>
      <c r="AD974" s="6"/>
      <c r="AE974" s="6"/>
    </row>
    <row r="975" spans="8:31" s="4" customFormat="1" ht="15" customHeight="1" x14ac:dyDescent="0.25">
      <c r="H975" s="5"/>
      <c r="J975" s="107"/>
      <c r="L975" s="6"/>
      <c r="M975" s="6"/>
      <c r="N975" s="6"/>
      <c r="O975" s="6"/>
      <c r="P975" s="6"/>
      <c r="Q975" s="6"/>
      <c r="R975" s="6"/>
      <c r="S975" s="6"/>
      <c r="T975" s="6"/>
      <c r="U975" s="6"/>
      <c r="V975" s="6"/>
      <c r="W975" s="6"/>
      <c r="X975" s="6"/>
      <c r="Y975" s="6"/>
      <c r="Z975" s="6"/>
      <c r="AA975" s="6"/>
      <c r="AB975" s="6"/>
      <c r="AC975" s="6"/>
      <c r="AD975" s="6"/>
      <c r="AE975" s="6"/>
    </row>
    <row r="976" spans="8:31" s="4" customFormat="1" ht="15" customHeight="1" x14ac:dyDescent="0.25">
      <c r="H976" s="5"/>
      <c r="J976" s="107"/>
      <c r="L976" s="6"/>
      <c r="M976" s="6"/>
      <c r="N976" s="6"/>
      <c r="O976" s="6"/>
      <c r="P976" s="6"/>
      <c r="Q976" s="6"/>
      <c r="R976" s="6"/>
      <c r="S976" s="6"/>
      <c r="T976" s="6"/>
      <c r="U976" s="6"/>
      <c r="V976" s="6"/>
      <c r="W976" s="6"/>
      <c r="X976" s="6"/>
      <c r="Y976" s="6"/>
      <c r="Z976" s="6"/>
      <c r="AA976" s="6"/>
      <c r="AB976" s="6"/>
      <c r="AC976" s="6"/>
      <c r="AD976" s="6"/>
      <c r="AE976" s="6"/>
    </row>
    <row r="977" spans="8:31" s="4" customFormat="1" ht="15" customHeight="1" x14ac:dyDescent="0.25">
      <c r="H977" s="5"/>
      <c r="J977" s="107"/>
      <c r="L977" s="6"/>
      <c r="M977" s="6"/>
      <c r="N977" s="6"/>
      <c r="O977" s="6"/>
      <c r="P977" s="6"/>
      <c r="Q977" s="6"/>
      <c r="R977" s="6"/>
      <c r="S977" s="6"/>
      <c r="T977" s="6"/>
      <c r="U977" s="6"/>
      <c r="V977" s="6"/>
      <c r="W977" s="6"/>
      <c r="X977" s="6"/>
      <c r="Y977" s="6"/>
      <c r="Z977" s="6"/>
      <c r="AA977" s="6"/>
      <c r="AB977" s="6"/>
      <c r="AC977" s="6"/>
      <c r="AD977" s="6"/>
      <c r="AE977" s="6"/>
    </row>
    <row r="978" spans="8:31" s="4" customFormat="1" ht="15" customHeight="1" x14ac:dyDescent="0.25">
      <c r="H978" s="5"/>
      <c r="J978" s="107"/>
      <c r="L978" s="6"/>
      <c r="M978" s="6"/>
      <c r="N978" s="6"/>
      <c r="O978" s="6"/>
      <c r="P978" s="6"/>
      <c r="Q978" s="6"/>
      <c r="R978" s="6"/>
      <c r="S978" s="6"/>
      <c r="T978" s="6"/>
      <c r="U978" s="6"/>
      <c r="V978" s="6"/>
      <c r="W978" s="6"/>
      <c r="X978" s="6"/>
      <c r="Y978" s="6"/>
      <c r="Z978" s="6"/>
      <c r="AA978" s="6"/>
      <c r="AB978" s="6"/>
      <c r="AC978" s="6"/>
      <c r="AD978" s="6"/>
      <c r="AE978" s="6"/>
    </row>
    <row r="979" spans="8:31" s="4" customFormat="1" ht="15" customHeight="1" x14ac:dyDescent="0.25">
      <c r="H979" s="5"/>
      <c r="J979" s="107"/>
      <c r="L979" s="6"/>
      <c r="M979" s="6"/>
      <c r="N979" s="6"/>
      <c r="O979" s="6"/>
      <c r="P979" s="6"/>
      <c r="Q979" s="6"/>
      <c r="R979" s="6"/>
      <c r="S979" s="6"/>
      <c r="T979" s="6"/>
      <c r="U979" s="6"/>
      <c r="V979" s="6"/>
      <c r="W979" s="6"/>
      <c r="X979" s="6"/>
      <c r="Y979" s="6"/>
      <c r="Z979" s="6"/>
      <c r="AA979" s="6"/>
      <c r="AB979" s="6"/>
      <c r="AC979" s="6"/>
      <c r="AD979" s="6"/>
      <c r="AE979" s="6"/>
    </row>
    <row r="980" spans="8:31" s="4" customFormat="1" ht="15" customHeight="1" x14ac:dyDescent="0.25">
      <c r="H980" s="5"/>
      <c r="J980" s="107"/>
      <c r="L980" s="6"/>
      <c r="M980" s="6"/>
      <c r="N980" s="6"/>
      <c r="O980" s="6"/>
      <c r="P980" s="6"/>
      <c r="Q980" s="6"/>
      <c r="R980" s="6"/>
      <c r="S980" s="6"/>
      <c r="T980" s="6"/>
      <c r="U980" s="6"/>
      <c r="V980" s="6"/>
      <c r="W980" s="6"/>
      <c r="X980" s="6"/>
      <c r="Y980" s="6"/>
      <c r="Z980" s="6"/>
      <c r="AA980" s="6"/>
      <c r="AB980" s="6"/>
      <c r="AC980" s="6"/>
      <c r="AD980" s="6"/>
      <c r="AE980" s="6"/>
    </row>
    <row r="981" spans="8:31" s="4" customFormat="1" ht="15" customHeight="1" x14ac:dyDescent="0.25">
      <c r="H981" s="5"/>
      <c r="J981" s="107"/>
      <c r="L981" s="6"/>
      <c r="M981" s="6"/>
      <c r="N981" s="6"/>
      <c r="O981" s="6"/>
      <c r="P981" s="6"/>
      <c r="Q981" s="6"/>
      <c r="R981" s="6"/>
      <c r="S981" s="6"/>
      <c r="T981" s="6"/>
      <c r="U981" s="6"/>
      <c r="V981" s="6"/>
      <c r="W981" s="6"/>
      <c r="X981" s="6"/>
      <c r="Y981" s="6"/>
      <c r="Z981" s="6"/>
      <c r="AA981" s="6"/>
      <c r="AB981" s="6"/>
      <c r="AC981" s="6"/>
      <c r="AD981" s="6"/>
      <c r="AE981" s="6"/>
    </row>
    <row r="982" spans="8:31" s="4" customFormat="1" ht="15" customHeight="1" x14ac:dyDescent="0.25">
      <c r="H982" s="5"/>
      <c r="J982" s="107"/>
      <c r="L982" s="6"/>
      <c r="M982" s="6"/>
      <c r="N982" s="6"/>
      <c r="O982" s="6"/>
      <c r="P982" s="6"/>
      <c r="Q982" s="6"/>
      <c r="R982" s="6"/>
      <c r="S982" s="6"/>
      <c r="T982" s="6"/>
      <c r="U982" s="6"/>
      <c r="V982" s="6"/>
      <c r="W982" s="6"/>
      <c r="X982" s="6"/>
      <c r="Y982" s="6"/>
      <c r="Z982" s="6"/>
      <c r="AA982" s="6"/>
      <c r="AB982" s="6"/>
      <c r="AC982" s="6"/>
      <c r="AD982" s="6"/>
      <c r="AE982" s="6"/>
    </row>
    <row r="983" spans="8:31" s="4" customFormat="1" ht="15" customHeight="1" x14ac:dyDescent="0.25">
      <c r="H983" s="5"/>
      <c r="J983" s="107"/>
      <c r="L983" s="6"/>
      <c r="M983" s="6"/>
      <c r="N983" s="6"/>
      <c r="O983" s="6"/>
      <c r="P983" s="6"/>
      <c r="Q983" s="6"/>
      <c r="R983" s="6"/>
      <c r="S983" s="6"/>
      <c r="T983" s="6"/>
      <c r="U983" s="6"/>
      <c r="V983" s="6"/>
      <c r="W983" s="6"/>
      <c r="X983" s="6"/>
      <c r="Y983" s="6"/>
      <c r="Z983" s="6"/>
      <c r="AA983" s="6"/>
      <c r="AB983" s="6"/>
      <c r="AC983" s="6"/>
      <c r="AD983" s="6"/>
      <c r="AE983" s="6"/>
    </row>
    <row r="984" spans="8:31" s="4" customFormat="1" ht="15" customHeight="1" x14ac:dyDescent="0.25">
      <c r="H984" s="5"/>
      <c r="J984" s="107"/>
      <c r="L984" s="6"/>
      <c r="M984" s="6"/>
      <c r="N984" s="6"/>
      <c r="O984" s="6"/>
      <c r="P984" s="6"/>
      <c r="Q984" s="6"/>
      <c r="R984" s="6"/>
      <c r="S984" s="6"/>
      <c r="T984" s="6"/>
      <c r="U984" s="6"/>
      <c r="V984" s="6"/>
      <c r="W984" s="6"/>
      <c r="X984" s="6"/>
      <c r="Y984" s="6"/>
      <c r="Z984" s="6"/>
      <c r="AA984" s="6"/>
      <c r="AB984" s="6"/>
      <c r="AC984" s="6"/>
      <c r="AD984" s="6"/>
      <c r="AE984" s="6"/>
    </row>
    <row r="985" spans="8:31" s="4" customFormat="1" ht="15" customHeight="1" x14ac:dyDescent="0.25">
      <c r="H985" s="5"/>
      <c r="J985" s="107"/>
      <c r="L985" s="6"/>
      <c r="M985" s="6"/>
      <c r="N985" s="6"/>
      <c r="O985" s="6"/>
      <c r="P985" s="6"/>
      <c r="Q985" s="6"/>
      <c r="R985" s="6"/>
      <c r="S985" s="6"/>
      <c r="T985" s="6"/>
      <c r="U985" s="6"/>
      <c r="V985" s="6"/>
      <c r="W985" s="6"/>
      <c r="X985" s="6"/>
      <c r="Y985" s="6"/>
      <c r="Z985" s="6"/>
      <c r="AA985" s="6"/>
      <c r="AB985" s="6"/>
      <c r="AC985" s="6"/>
      <c r="AD985" s="6"/>
      <c r="AE985" s="6"/>
    </row>
    <row r="986" spans="8:31" s="4" customFormat="1" ht="15" customHeight="1" x14ac:dyDescent="0.25">
      <c r="H986" s="5"/>
      <c r="J986" s="107"/>
      <c r="L986" s="6"/>
      <c r="M986" s="6"/>
      <c r="N986" s="6"/>
      <c r="O986" s="6"/>
      <c r="P986" s="6"/>
      <c r="Q986" s="6"/>
      <c r="R986" s="6"/>
      <c r="S986" s="6"/>
      <c r="T986" s="6"/>
      <c r="U986" s="6"/>
      <c r="V986" s="6"/>
      <c r="W986" s="6"/>
      <c r="X986" s="6"/>
      <c r="Y986" s="6"/>
      <c r="Z986" s="6"/>
      <c r="AA986" s="6"/>
      <c r="AB986" s="6"/>
      <c r="AC986" s="6"/>
      <c r="AD986" s="6"/>
      <c r="AE986" s="6"/>
    </row>
    <row r="987" spans="8:31" s="4" customFormat="1" ht="15" customHeight="1" x14ac:dyDescent="0.25">
      <c r="H987" s="5"/>
      <c r="J987" s="107"/>
      <c r="L987" s="6"/>
      <c r="M987" s="6"/>
      <c r="N987" s="6"/>
      <c r="O987" s="6"/>
      <c r="P987" s="6"/>
      <c r="Q987" s="6"/>
      <c r="R987" s="6"/>
      <c r="S987" s="6"/>
      <c r="T987" s="6"/>
      <c r="U987" s="6"/>
      <c r="V987" s="6"/>
      <c r="W987" s="6"/>
      <c r="X987" s="6"/>
      <c r="Y987" s="6"/>
      <c r="Z987" s="6"/>
      <c r="AA987" s="6"/>
      <c r="AB987" s="6"/>
      <c r="AC987" s="6"/>
      <c r="AD987" s="6"/>
      <c r="AE987" s="6"/>
    </row>
    <row r="988" spans="8:31" s="4" customFormat="1" ht="15" customHeight="1" x14ac:dyDescent="0.25">
      <c r="H988" s="5"/>
      <c r="J988" s="107"/>
      <c r="L988" s="6"/>
      <c r="M988" s="6"/>
      <c r="N988" s="6"/>
      <c r="O988" s="6"/>
      <c r="P988" s="6"/>
      <c r="Q988" s="6"/>
      <c r="R988" s="6"/>
      <c r="S988" s="6"/>
      <c r="T988" s="6"/>
      <c r="U988" s="6"/>
      <c r="V988" s="6"/>
      <c r="W988" s="6"/>
      <c r="X988" s="6"/>
      <c r="Y988" s="6"/>
      <c r="Z988" s="6"/>
      <c r="AA988" s="6"/>
      <c r="AB988" s="6"/>
      <c r="AC988" s="6"/>
      <c r="AD988" s="6"/>
      <c r="AE988" s="6"/>
    </row>
    <row r="989" spans="8:31" s="4" customFormat="1" ht="15" customHeight="1" x14ac:dyDescent="0.25">
      <c r="H989" s="5"/>
      <c r="J989" s="107"/>
      <c r="L989" s="6"/>
      <c r="M989" s="6"/>
      <c r="N989" s="6"/>
      <c r="O989" s="6"/>
      <c r="P989" s="6"/>
      <c r="Q989" s="6"/>
      <c r="R989" s="6"/>
      <c r="S989" s="6"/>
      <c r="T989" s="6"/>
      <c r="U989" s="6"/>
      <c r="V989" s="6"/>
      <c r="W989" s="6"/>
      <c r="X989" s="6"/>
      <c r="Y989" s="6"/>
      <c r="Z989" s="6"/>
      <c r="AA989" s="6"/>
      <c r="AB989" s="6"/>
      <c r="AC989" s="6"/>
      <c r="AD989" s="6"/>
      <c r="AE989" s="6"/>
    </row>
    <row r="990" spans="8:31" s="4" customFormat="1" ht="15" customHeight="1" x14ac:dyDescent="0.25">
      <c r="H990" s="5"/>
      <c r="J990" s="107"/>
      <c r="L990" s="6"/>
      <c r="M990" s="6"/>
      <c r="N990" s="6"/>
      <c r="O990" s="6"/>
      <c r="P990" s="6"/>
      <c r="Q990" s="6"/>
      <c r="R990" s="6"/>
      <c r="S990" s="6"/>
      <c r="T990" s="6"/>
      <c r="U990" s="6"/>
      <c r="V990" s="6"/>
      <c r="W990" s="6"/>
      <c r="X990" s="6"/>
      <c r="Y990" s="6"/>
      <c r="Z990" s="6"/>
      <c r="AA990" s="6"/>
      <c r="AB990" s="6"/>
      <c r="AC990" s="6"/>
      <c r="AD990" s="6"/>
      <c r="AE990" s="6"/>
    </row>
    <row r="991" spans="8:31" s="4" customFormat="1" ht="15" customHeight="1" x14ac:dyDescent="0.25">
      <c r="H991" s="5"/>
      <c r="J991" s="107"/>
      <c r="L991" s="6"/>
      <c r="M991" s="6"/>
      <c r="N991" s="6"/>
      <c r="O991" s="6"/>
      <c r="P991" s="6"/>
      <c r="Q991" s="6"/>
      <c r="R991" s="6"/>
      <c r="S991" s="6"/>
      <c r="T991" s="6"/>
      <c r="U991" s="6"/>
      <c r="V991" s="6"/>
      <c r="W991" s="6"/>
      <c r="X991" s="6"/>
      <c r="Y991" s="6"/>
      <c r="Z991" s="6"/>
      <c r="AA991" s="6"/>
      <c r="AB991" s="6"/>
      <c r="AC991" s="6"/>
      <c r="AD991" s="6"/>
      <c r="AE991" s="6"/>
    </row>
    <row r="992" spans="8:31" s="4" customFormat="1" ht="15" customHeight="1" x14ac:dyDescent="0.25">
      <c r="H992" s="5"/>
      <c r="J992" s="107"/>
      <c r="L992" s="6"/>
      <c r="M992" s="6"/>
      <c r="N992" s="6"/>
      <c r="O992" s="6"/>
      <c r="P992" s="6"/>
      <c r="Q992" s="6"/>
      <c r="R992" s="6"/>
      <c r="S992" s="6"/>
      <c r="T992" s="6"/>
      <c r="U992" s="6"/>
      <c r="V992" s="6"/>
      <c r="W992" s="6"/>
      <c r="X992" s="6"/>
      <c r="Y992" s="6"/>
      <c r="Z992" s="6"/>
      <c r="AA992" s="6"/>
      <c r="AB992" s="6"/>
      <c r="AC992" s="6"/>
      <c r="AD992" s="6"/>
      <c r="AE992" s="6"/>
    </row>
    <row r="993" spans="8:31" s="4" customFormat="1" ht="15" customHeight="1" x14ac:dyDescent="0.25">
      <c r="H993" s="5"/>
      <c r="J993" s="107"/>
      <c r="L993" s="6"/>
      <c r="M993" s="6"/>
      <c r="N993" s="6"/>
      <c r="O993" s="6"/>
      <c r="P993" s="6"/>
      <c r="Q993" s="6"/>
      <c r="R993" s="6"/>
      <c r="S993" s="6"/>
      <c r="T993" s="6"/>
      <c r="U993" s="6"/>
      <c r="V993" s="6"/>
      <c r="W993" s="6"/>
      <c r="X993" s="6"/>
      <c r="Y993" s="6"/>
      <c r="Z993" s="6"/>
      <c r="AA993" s="6"/>
      <c r="AB993" s="6"/>
      <c r="AC993" s="6"/>
      <c r="AD993" s="6"/>
      <c r="AE993" s="6"/>
    </row>
    <row r="994" spans="8:31" s="4" customFormat="1" ht="15" customHeight="1" x14ac:dyDescent="0.25">
      <c r="H994" s="5"/>
      <c r="J994" s="107"/>
      <c r="L994" s="6"/>
      <c r="M994" s="6"/>
      <c r="N994" s="6"/>
      <c r="O994" s="6"/>
      <c r="P994" s="6"/>
      <c r="Q994" s="6"/>
      <c r="R994" s="6"/>
      <c r="S994" s="6"/>
      <c r="T994" s="6"/>
      <c r="U994" s="6"/>
      <c r="V994" s="6"/>
      <c r="W994" s="6"/>
      <c r="X994" s="6"/>
      <c r="Y994" s="6"/>
      <c r="Z994" s="6"/>
      <c r="AA994" s="6"/>
      <c r="AB994" s="6"/>
      <c r="AC994" s="6"/>
      <c r="AD994" s="6"/>
      <c r="AE994" s="6"/>
    </row>
    <row r="995" spans="8:31" s="4" customFormat="1" ht="15" customHeight="1" x14ac:dyDescent="0.25">
      <c r="H995" s="5"/>
      <c r="J995" s="107"/>
      <c r="L995" s="6"/>
      <c r="M995" s="6"/>
      <c r="N995" s="6"/>
      <c r="O995" s="6"/>
      <c r="P995" s="6"/>
      <c r="Q995" s="6"/>
      <c r="R995" s="6"/>
      <c r="S995" s="6"/>
      <c r="T995" s="6"/>
      <c r="U995" s="6"/>
      <c r="V995" s="6"/>
      <c r="W995" s="6"/>
      <c r="X995" s="6"/>
      <c r="Y995" s="6"/>
      <c r="Z995" s="6"/>
      <c r="AA995" s="6"/>
      <c r="AB995" s="6"/>
      <c r="AC995" s="6"/>
      <c r="AD995" s="6"/>
      <c r="AE995" s="6"/>
    </row>
    <row r="996" spans="8:31" s="4" customFormat="1" ht="15" customHeight="1" x14ac:dyDescent="0.25">
      <c r="H996" s="5"/>
      <c r="J996" s="107"/>
      <c r="L996" s="6"/>
      <c r="M996" s="6"/>
      <c r="N996" s="6"/>
      <c r="O996" s="6"/>
      <c r="P996" s="6"/>
      <c r="Q996" s="6"/>
      <c r="R996" s="6"/>
      <c r="S996" s="6"/>
      <c r="T996" s="6"/>
      <c r="U996" s="6"/>
      <c r="V996" s="6"/>
      <c r="W996" s="6"/>
      <c r="X996" s="6"/>
      <c r="Y996" s="6"/>
      <c r="Z996" s="6"/>
      <c r="AA996" s="6"/>
      <c r="AB996" s="6"/>
      <c r="AC996" s="6"/>
      <c r="AD996" s="6"/>
      <c r="AE996" s="6"/>
    </row>
    <row r="997" spans="8:31" s="4" customFormat="1" ht="15" customHeight="1" x14ac:dyDescent="0.25">
      <c r="H997" s="5"/>
      <c r="J997" s="107"/>
      <c r="L997" s="6"/>
      <c r="M997" s="6"/>
      <c r="N997" s="6"/>
      <c r="O997" s="6"/>
      <c r="P997" s="6"/>
      <c r="Q997" s="6"/>
      <c r="R997" s="6"/>
      <c r="S997" s="6"/>
      <c r="T997" s="6"/>
      <c r="U997" s="6"/>
      <c r="V997" s="6"/>
      <c r="W997" s="6"/>
      <c r="X997" s="6"/>
      <c r="Y997" s="6"/>
      <c r="Z997" s="6"/>
      <c r="AA997" s="6"/>
      <c r="AB997" s="6"/>
      <c r="AC997" s="6"/>
      <c r="AD997" s="6"/>
      <c r="AE997" s="6"/>
    </row>
    <row r="998" spans="8:31" s="4" customFormat="1" ht="15" customHeight="1" x14ac:dyDescent="0.25">
      <c r="H998" s="5"/>
      <c r="J998" s="107"/>
      <c r="L998" s="6"/>
      <c r="M998" s="6"/>
      <c r="N998" s="6"/>
      <c r="O998" s="6"/>
      <c r="P998" s="6"/>
      <c r="Q998" s="6"/>
      <c r="R998" s="6"/>
      <c r="S998" s="6"/>
      <c r="T998" s="6"/>
      <c r="U998" s="6"/>
      <c r="V998" s="6"/>
      <c r="W998" s="6"/>
      <c r="X998" s="6"/>
      <c r="Y998" s="6"/>
      <c r="Z998" s="6"/>
      <c r="AA998" s="6"/>
      <c r="AB998" s="6"/>
      <c r="AC998" s="6"/>
      <c r="AD998" s="6"/>
      <c r="AE998" s="6"/>
    </row>
    <row r="999" spans="8:31" s="4" customFormat="1" ht="15" customHeight="1" x14ac:dyDescent="0.25">
      <c r="H999" s="5"/>
      <c r="J999" s="107"/>
      <c r="L999" s="6"/>
      <c r="M999" s="6"/>
      <c r="N999" s="6"/>
      <c r="O999" s="6"/>
      <c r="P999" s="6"/>
      <c r="Q999" s="6"/>
      <c r="R999" s="6"/>
      <c r="S999" s="6"/>
      <c r="T999" s="6"/>
      <c r="U999" s="6"/>
      <c r="V999" s="6"/>
      <c r="W999" s="6"/>
      <c r="X999" s="6"/>
      <c r="Y999" s="6"/>
      <c r="Z999" s="6"/>
      <c r="AA999" s="6"/>
      <c r="AB999" s="6"/>
      <c r="AC999" s="6"/>
      <c r="AD999" s="6"/>
      <c r="AE999" s="6"/>
    </row>
    <row r="1000" spans="8:31" s="4" customFormat="1" ht="15" customHeight="1" x14ac:dyDescent="0.25">
      <c r="H1000" s="5"/>
      <c r="J1000" s="107"/>
      <c r="L1000" s="6"/>
      <c r="M1000" s="6"/>
      <c r="N1000" s="6"/>
      <c r="O1000" s="6"/>
      <c r="P1000" s="6"/>
      <c r="Q1000" s="6"/>
      <c r="R1000" s="6"/>
      <c r="S1000" s="6"/>
      <c r="T1000" s="6"/>
      <c r="U1000" s="6"/>
      <c r="V1000" s="6"/>
      <c r="W1000" s="6"/>
      <c r="X1000" s="6"/>
      <c r="Y1000" s="6"/>
      <c r="Z1000" s="6"/>
      <c r="AA1000" s="6"/>
      <c r="AB1000" s="6"/>
      <c r="AC1000" s="6"/>
      <c r="AD1000" s="6"/>
      <c r="AE1000" s="6"/>
    </row>
    <row r="1001" spans="8:31" s="4" customFormat="1" ht="15" customHeight="1" x14ac:dyDescent="0.25">
      <c r="H1001" s="5"/>
      <c r="J1001" s="107"/>
      <c r="L1001" s="6"/>
      <c r="M1001" s="6"/>
      <c r="N1001" s="6"/>
      <c r="O1001" s="6"/>
      <c r="P1001" s="6"/>
      <c r="Q1001" s="6"/>
      <c r="R1001" s="6"/>
      <c r="S1001" s="6"/>
      <c r="T1001" s="6"/>
      <c r="U1001" s="6"/>
      <c r="V1001" s="6"/>
      <c r="W1001" s="6"/>
      <c r="X1001" s="6"/>
      <c r="Y1001" s="6"/>
      <c r="Z1001" s="6"/>
      <c r="AA1001" s="6"/>
      <c r="AB1001" s="6"/>
      <c r="AC1001" s="6"/>
      <c r="AD1001" s="6"/>
      <c r="AE1001" s="6"/>
    </row>
    <row r="1002" spans="8:31" s="4" customFormat="1" ht="15" customHeight="1" x14ac:dyDescent="0.25">
      <c r="H1002" s="5"/>
      <c r="J1002" s="107"/>
      <c r="L1002" s="6"/>
      <c r="M1002" s="6"/>
      <c r="N1002" s="6"/>
      <c r="O1002" s="6"/>
      <c r="P1002" s="6"/>
      <c r="Q1002" s="6"/>
      <c r="R1002" s="6"/>
      <c r="S1002" s="6"/>
      <c r="T1002" s="6"/>
      <c r="U1002" s="6"/>
      <c r="V1002" s="6"/>
      <c r="W1002" s="6"/>
      <c r="X1002" s="6"/>
      <c r="Y1002" s="6"/>
      <c r="Z1002" s="6"/>
      <c r="AA1002" s="6"/>
      <c r="AB1002" s="6"/>
      <c r="AC1002" s="6"/>
      <c r="AD1002" s="6"/>
      <c r="AE1002" s="6"/>
    </row>
    <row r="1003" spans="8:31" s="4" customFormat="1" ht="15" customHeight="1" x14ac:dyDescent="0.25">
      <c r="H1003" s="5"/>
      <c r="J1003" s="107"/>
      <c r="L1003" s="6"/>
      <c r="M1003" s="6"/>
      <c r="N1003" s="6"/>
      <c r="O1003" s="6"/>
      <c r="P1003" s="6"/>
      <c r="Q1003" s="6"/>
      <c r="R1003" s="6"/>
      <c r="S1003" s="6"/>
      <c r="T1003" s="6"/>
      <c r="U1003" s="6"/>
      <c r="V1003" s="6"/>
      <c r="W1003" s="6"/>
      <c r="X1003" s="6"/>
      <c r="Y1003" s="6"/>
      <c r="Z1003" s="6"/>
      <c r="AA1003" s="6"/>
      <c r="AB1003" s="6"/>
      <c r="AC1003" s="6"/>
      <c r="AD1003" s="6"/>
      <c r="AE1003" s="6"/>
    </row>
    <row r="1004" spans="8:31" s="4" customFormat="1" ht="15" customHeight="1" x14ac:dyDescent="0.25">
      <c r="H1004" s="5"/>
      <c r="J1004" s="107"/>
      <c r="L1004" s="6"/>
      <c r="M1004" s="6"/>
      <c r="N1004" s="6"/>
      <c r="O1004" s="6"/>
      <c r="P1004" s="6"/>
      <c r="Q1004" s="6"/>
      <c r="R1004" s="6"/>
      <c r="S1004" s="6"/>
      <c r="T1004" s="6"/>
      <c r="U1004" s="6"/>
      <c r="V1004" s="6"/>
      <c r="W1004" s="6"/>
      <c r="X1004" s="6"/>
      <c r="Y1004" s="6"/>
      <c r="Z1004" s="6"/>
      <c r="AA1004" s="6"/>
      <c r="AB1004" s="6"/>
      <c r="AC1004" s="6"/>
      <c r="AD1004" s="6"/>
      <c r="AE1004" s="6"/>
    </row>
    <row r="1005" spans="8:31" s="4" customFormat="1" ht="15" customHeight="1" x14ac:dyDescent="0.25">
      <c r="H1005" s="5"/>
      <c r="J1005" s="107"/>
      <c r="L1005" s="6"/>
      <c r="M1005" s="6"/>
      <c r="N1005" s="6"/>
      <c r="O1005" s="6"/>
      <c r="P1005" s="6"/>
      <c r="Q1005" s="6"/>
      <c r="R1005" s="6"/>
      <c r="S1005" s="6"/>
      <c r="T1005" s="6"/>
      <c r="U1005" s="6"/>
      <c r="V1005" s="6"/>
      <c r="W1005" s="6"/>
      <c r="X1005" s="6"/>
      <c r="Y1005" s="6"/>
      <c r="Z1005" s="6"/>
      <c r="AA1005" s="6"/>
      <c r="AB1005" s="6"/>
      <c r="AC1005" s="6"/>
      <c r="AD1005" s="6"/>
      <c r="AE1005" s="6"/>
    </row>
    <row r="1006" spans="8:31" s="4" customFormat="1" ht="15" customHeight="1" x14ac:dyDescent="0.25">
      <c r="H1006" s="5"/>
      <c r="J1006" s="107"/>
      <c r="L1006" s="6"/>
      <c r="M1006" s="6"/>
      <c r="N1006" s="6"/>
      <c r="O1006" s="6"/>
      <c r="P1006" s="6"/>
      <c r="Q1006" s="6"/>
      <c r="R1006" s="6"/>
      <c r="S1006" s="6"/>
      <c r="T1006" s="6"/>
      <c r="U1006" s="6"/>
      <c r="V1006" s="6"/>
      <c r="W1006" s="6"/>
      <c r="X1006" s="6"/>
      <c r="Y1006" s="6"/>
      <c r="Z1006" s="6"/>
      <c r="AA1006" s="6"/>
      <c r="AB1006" s="6"/>
      <c r="AC1006" s="6"/>
      <c r="AD1006" s="6"/>
      <c r="AE1006" s="6"/>
    </row>
    <row r="1007" spans="8:31" s="4" customFormat="1" ht="15" customHeight="1" x14ac:dyDescent="0.25">
      <c r="H1007" s="5"/>
      <c r="J1007" s="107"/>
      <c r="L1007" s="6"/>
      <c r="M1007" s="6"/>
      <c r="N1007" s="6"/>
      <c r="O1007" s="6"/>
      <c r="P1007" s="6"/>
      <c r="Q1007" s="6"/>
      <c r="R1007" s="6"/>
      <c r="S1007" s="6"/>
      <c r="T1007" s="6"/>
      <c r="U1007" s="6"/>
      <c r="V1007" s="6"/>
      <c r="W1007" s="6"/>
      <c r="X1007" s="6"/>
      <c r="Y1007" s="6"/>
      <c r="Z1007" s="6"/>
      <c r="AA1007" s="6"/>
      <c r="AB1007" s="6"/>
      <c r="AC1007" s="6"/>
      <c r="AD1007" s="6"/>
      <c r="AE1007" s="6"/>
    </row>
    <row r="1008" spans="8:31" s="4" customFormat="1" ht="15" customHeight="1" x14ac:dyDescent="0.25">
      <c r="H1008" s="5"/>
      <c r="J1008" s="107"/>
      <c r="L1008" s="6"/>
      <c r="M1008" s="6"/>
      <c r="N1008" s="6"/>
      <c r="O1008" s="6"/>
      <c r="P1008" s="6"/>
      <c r="Q1008" s="6"/>
      <c r="R1008" s="6"/>
      <c r="S1008" s="6"/>
      <c r="T1008" s="6"/>
      <c r="U1008" s="6"/>
      <c r="V1008" s="6"/>
      <c r="W1008" s="6"/>
      <c r="X1008" s="6"/>
      <c r="Y1008" s="6"/>
      <c r="Z1008" s="6"/>
      <c r="AA1008" s="6"/>
      <c r="AB1008" s="6"/>
      <c r="AC1008" s="6"/>
      <c r="AD1008" s="6"/>
      <c r="AE1008" s="6"/>
    </row>
    <row r="1009" spans="8:31" s="4" customFormat="1" ht="15" customHeight="1" x14ac:dyDescent="0.25">
      <c r="H1009" s="5"/>
      <c r="J1009" s="107"/>
      <c r="L1009" s="6"/>
      <c r="M1009" s="6"/>
      <c r="N1009" s="6"/>
      <c r="O1009" s="6"/>
      <c r="P1009" s="6"/>
      <c r="Q1009" s="6"/>
      <c r="R1009" s="6"/>
      <c r="S1009" s="6"/>
      <c r="T1009" s="6"/>
      <c r="U1009" s="6"/>
      <c r="V1009" s="6"/>
      <c r="W1009" s="6"/>
      <c r="X1009" s="6"/>
      <c r="Y1009" s="6"/>
      <c r="Z1009" s="6"/>
      <c r="AA1009" s="6"/>
      <c r="AB1009" s="6"/>
      <c r="AC1009" s="6"/>
      <c r="AD1009" s="6"/>
      <c r="AE1009" s="6"/>
    </row>
    <row r="1010" spans="8:31" s="4" customFormat="1" ht="15" customHeight="1" x14ac:dyDescent="0.25">
      <c r="H1010" s="5"/>
      <c r="J1010" s="107"/>
      <c r="L1010" s="6"/>
      <c r="M1010" s="6"/>
      <c r="N1010" s="6"/>
      <c r="O1010" s="6"/>
      <c r="P1010" s="6"/>
      <c r="Q1010" s="6"/>
      <c r="R1010" s="6"/>
      <c r="S1010" s="6"/>
      <c r="T1010" s="6"/>
      <c r="U1010" s="6"/>
      <c r="V1010" s="6"/>
      <c r="W1010" s="6"/>
      <c r="X1010" s="6"/>
      <c r="Y1010" s="6"/>
      <c r="Z1010" s="6"/>
      <c r="AA1010" s="6"/>
      <c r="AB1010" s="6"/>
      <c r="AC1010" s="6"/>
      <c r="AD1010" s="6"/>
      <c r="AE1010" s="6"/>
    </row>
    <row r="1011" spans="8:31" s="4" customFormat="1" ht="15" customHeight="1" x14ac:dyDescent="0.25">
      <c r="H1011" s="5"/>
      <c r="J1011" s="107"/>
      <c r="L1011" s="6"/>
      <c r="M1011" s="6"/>
      <c r="N1011" s="6"/>
      <c r="O1011" s="6"/>
      <c r="P1011" s="6"/>
      <c r="Q1011" s="6"/>
      <c r="R1011" s="6"/>
      <c r="S1011" s="6"/>
      <c r="T1011" s="6"/>
      <c r="U1011" s="6"/>
      <c r="V1011" s="6"/>
      <c r="W1011" s="6"/>
      <c r="X1011" s="6"/>
      <c r="Y1011" s="6"/>
      <c r="Z1011" s="6"/>
      <c r="AA1011" s="6"/>
      <c r="AB1011" s="6"/>
      <c r="AC1011" s="6"/>
      <c r="AD1011" s="6"/>
      <c r="AE1011" s="6"/>
    </row>
    <row r="1012" spans="8:31" s="4" customFormat="1" ht="15" customHeight="1" x14ac:dyDescent="0.25">
      <c r="H1012" s="5"/>
      <c r="J1012" s="107"/>
      <c r="L1012" s="6"/>
      <c r="M1012" s="6"/>
      <c r="N1012" s="6"/>
      <c r="O1012" s="6"/>
      <c r="P1012" s="6"/>
      <c r="Q1012" s="6"/>
      <c r="R1012" s="6"/>
      <c r="S1012" s="6"/>
      <c r="T1012" s="6"/>
      <c r="U1012" s="6"/>
      <c r="V1012" s="6"/>
      <c r="W1012" s="6"/>
      <c r="X1012" s="6"/>
      <c r="Y1012" s="6"/>
      <c r="Z1012" s="6"/>
      <c r="AA1012" s="6"/>
      <c r="AB1012" s="6"/>
      <c r="AC1012" s="6"/>
      <c r="AD1012" s="6"/>
      <c r="AE1012" s="6"/>
    </row>
    <row r="1013" spans="8:31" s="4" customFormat="1" ht="15" customHeight="1" x14ac:dyDescent="0.25">
      <c r="H1013" s="5"/>
      <c r="J1013" s="107"/>
      <c r="L1013" s="6"/>
      <c r="M1013" s="6"/>
      <c r="N1013" s="6"/>
      <c r="O1013" s="6"/>
      <c r="P1013" s="6"/>
      <c r="Q1013" s="6"/>
      <c r="R1013" s="6"/>
      <c r="S1013" s="6"/>
      <c r="T1013" s="6"/>
      <c r="U1013" s="6"/>
      <c r="V1013" s="6"/>
      <c r="W1013" s="6"/>
      <c r="X1013" s="6"/>
      <c r="Y1013" s="6"/>
      <c r="Z1013" s="6"/>
      <c r="AA1013" s="6"/>
      <c r="AB1013" s="6"/>
      <c r="AC1013" s="6"/>
      <c r="AD1013" s="6"/>
      <c r="AE1013" s="6"/>
    </row>
    <row r="1014" spans="8:31" s="4" customFormat="1" ht="15" customHeight="1" x14ac:dyDescent="0.25">
      <c r="H1014" s="5"/>
      <c r="J1014" s="107"/>
      <c r="L1014" s="6"/>
      <c r="M1014" s="6"/>
      <c r="N1014" s="6"/>
      <c r="O1014" s="6"/>
      <c r="P1014" s="6"/>
      <c r="Q1014" s="6"/>
      <c r="R1014" s="6"/>
      <c r="S1014" s="6"/>
      <c r="T1014" s="6"/>
      <c r="U1014" s="6"/>
      <c r="V1014" s="6"/>
      <c r="W1014" s="6"/>
      <c r="X1014" s="6"/>
      <c r="Y1014" s="6"/>
      <c r="Z1014" s="6"/>
      <c r="AA1014" s="6"/>
      <c r="AB1014" s="6"/>
      <c r="AC1014" s="6"/>
      <c r="AD1014" s="6"/>
      <c r="AE1014" s="6"/>
    </row>
    <row r="1015" spans="8:31" s="4" customFormat="1" ht="15" customHeight="1" x14ac:dyDescent="0.25">
      <c r="H1015" s="5"/>
      <c r="J1015" s="107"/>
      <c r="L1015" s="6"/>
      <c r="M1015" s="6"/>
      <c r="N1015" s="6"/>
      <c r="O1015" s="6"/>
      <c r="P1015" s="6"/>
      <c r="Q1015" s="6"/>
      <c r="R1015" s="6"/>
      <c r="S1015" s="6"/>
      <c r="T1015" s="6"/>
      <c r="U1015" s="6"/>
      <c r="V1015" s="6"/>
      <c r="W1015" s="6"/>
      <c r="X1015" s="6"/>
      <c r="Y1015" s="6"/>
      <c r="Z1015" s="6"/>
      <c r="AA1015" s="6"/>
      <c r="AB1015" s="6"/>
      <c r="AC1015" s="6"/>
      <c r="AD1015" s="6"/>
      <c r="AE1015" s="6"/>
    </row>
    <row r="1016" spans="8:31" s="4" customFormat="1" ht="15" customHeight="1" x14ac:dyDescent="0.25">
      <c r="H1016" s="5"/>
      <c r="J1016" s="107"/>
      <c r="L1016" s="6"/>
      <c r="M1016" s="6"/>
      <c r="N1016" s="6"/>
      <c r="O1016" s="6"/>
      <c r="P1016" s="6"/>
      <c r="Q1016" s="6"/>
      <c r="R1016" s="6"/>
      <c r="S1016" s="6"/>
      <c r="T1016" s="6"/>
      <c r="U1016" s="6"/>
      <c r="V1016" s="6"/>
      <c r="W1016" s="6"/>
      <c r="X1016" s="6"/>
      <c r="Y1016" s="6"/>
      <c r="Z1016" s="6"/>
      <c r="AA1016" s="6"/>
      <c r="AB1016" s="6"/>
      <c r="AC1016" s="6"/>
      <c r="AD1016" s="6"/>
      <c r="AE1016" s="6"/>
    </row>
    <row r="1017" spans="8:31" s="4" customFormat="1" ht="15" customHeight="1" x14ac:dyDescent="0.25">
      <c r="H1017" s="5"/>
      <c r="J1017" s="107"/>
      <c r="L1017" s="6"/>
      <c r="M1017" s="6"/>
      <c r="N1017" s="6"/>
      <c r="O1017" s="6"/>
      <c r="P1017" s="6"/>
      <c r="Q1017" s="6"/>
      <c r="R1017" s="6"/>
      <c r="S1017" s="6"/>
      <c r="T1017" s="6"/>
      <c r="U1017" s="6"/>
      <c r="V1017" s="6"/>
      <c r="W1017" s="6"/>
      <c r="X1017" s="6"/>
      <c r="Y1017" s="6"/>
      <c r="Z1017" s="6"/>
      <c r="AA1017" s="6"/>
      <c r="AB1017" s="6"/>
      <c r="AC1017" s="6"/>
      <c r="AD1017" s="6"/>
      <c r="AE1017" s="6"/>
    </row>
    <row r="1018" spans="8:31" s="4" customFormat="1" ht="15" customHeight="1" x14ac:dyDescent="0.25">
      <c r="H1018" s="5"/>
      <c r="J1018" s="107"/>
      <c r="L1018" s="6"/>
      <c r="M1018" s="6"/>
      <c r="N1018" s="6"/>
      <c r="O1018" s="6"/>
      <c r="P1018" s="6"/>
      <c r="Q1018" s="6"/>
      <c r="R1018" s="6"/>
      <c r="S1018" s="6"/>
      <c r="T1018" s="6"/>
      <c r="U1018" s="6"/>
      <c r="V1018" s="6"/>
      <c r="W1018" s="6"/>
      <c r="X1018" s="6"/>
      <c r="Y1018" s="6"/>
      <c r="Z1018" s="6"/>
      <c r="AA1018" s="6"/>
      <c r="AB1018" s="6"/>
      <c r="AC1018" s="6"/>
      <c r="AD1018" s="6"/>
      <c r="AE1018" s="6"/>
    </row>
    <row r="1019" spans="8:31" s="4" customFormat="1" ht="15" customHeight="1" x14ac:dyDescent="0.25">
      <c r="H1019" s="5"/>
      <c r="J1019" s="107"/>
      <c r="L1019" s="6"/>
      <c r="M1019" s="6"/>
      <c r="N1019" s="6"/>
      <c r="O1019" s="6"/>
      <c r="P1019" s="6"/>
      <c r="Q1019" s="6"/>
      <c r="R1019" s="6"/>
      <c r="S1019" s="6"/>
      <c r="T1019" s="6"/>
      <c r="U1019" s="6"/>
      <c r="V1019" s="6"/>
      <c r="W1019" s="6"/>
      <c r="X1019" s="6"/>
      <c r="Y1019" s="6"/>
      <c r="Z1019" s="6"/>
      <c r="AA1019" s="6"/>
      <c r="AB1019" s="6"/>
      <c r="AC1019" s="6"/>
      <c r="AD1019" s="6"/>
      <c r="AE1019" s="6"/>
    </row>
    <row r="1020" spans="8:31" s="4" customFormat="1" ht="15" customHeight="1" x14ac:dyDescent="0.25">
      <c r="H1020" s="5"/>
      <c r="J1020" s="107"/>
      <c r="L1020" s="6"/>
      <c r="M1020" s="6"/>
      <c r="N1020" s="6"/>
      <c r="O1020" s="6"/>
      <c r="P1020" s="6"/>
      <c r="Q1020" s="6"/>
      <c r="R1020" s="6"/>
      <c r="S1020" s="6"/>
      <c r="T1020" s="6"/>
      <c r="U1020" s="6"/>
      <c r="V1020" s="6"/>
      <c r="W1020" s="6"/>
      <c r="X1020" s="6"/>
      <c r="Y1020" s="6"/>
      <c r="Z1020" s="6"/>
      <c r="AA1020" s="6"/>
      <c r="AB1020" s="6"/>
      <c r="AC1020" s="6"/>
      <c r="AD1020" s="6"/>
      <c r="AE1020" s="6"/>
    </row>
    <row r="1021" spans="8:31" s="4" customFormat="1" ht="15" customHeight="1" x14ac:dyDescent="0.25">
      <c r="H1021" s="5"/>
      <c r="J1021" s="107"/>
      <c r="L1021" s="6"/>
      <c r="M1021" s="6"/>
      <c r="N1021" s="6"/>
      <c r="O1021" s="6"/>
      <c r="P1021" s="6"/>
      <c r="Q1021" s="6"/>
      <c r="R1021" s="6"/>
      <c r="S1021" s="6"/>
      <c r="T1021" s="6"/>
      <c r="U1021" s="6"/>
      <c r="V1021" s="6"/>
      <c r="W1021" s="6"/>
      <c r="X1021" s="6"/>
      <c r="Y1021" s="6"/>
      <c r="Z1021" s="6"/>
      <c r="AA1021" s="6"/>
      <c r="AB1021" s="6"/>
      <c r="AC1021" s="6"/>
      <c r="AD1021" s="6"/>
      <c r="AE1021" s="6"/>
    </row>
    <row r="1022" spans="8:31" s="4" customFormat="1" ht="15" customHeight="1" x14ac:dyDescent="0.25">
      <c r="H1022" s="5"/>
      <c r="J1022" s="107"/>
      <c r="L1022" s="6"/>
      <c r="M1022" s="6"/>
      <c r="N1022" s="6"/>
      <c r="O1022" s="6"/>
      <c r="P1022" s="6"/>
      <c r="Q1022" s="6"/>
      <c r="R1022" s="6"/>
      <c r="S1022" s="6"/>
      <c r="T1022" s="6"/>
      <c r="U1022" s="6"/>
      <c r="V1022" s="6"/>
      <c r="W1022" s="6"/>
      <c r="X1022" s="6"/>
      <c r="Y1022" s="6"/>
      <c r="Z1022" s="6"/>
      <c r="AA1022" s="6"/>
      <c r="AB1022" s="6"/>
      <c r="AC1022" s="6"/>
      <c r="AD1022" s="6"/>
      <c r="AE1022" s="6"/>
    </row>
    <row r="1023" spans="8:31" s="4" customFormat="1" ht="15" customHeight="1" x14ac:dyDescent="0.25">
      <c r="H1023" s="5"/>
      <c r="J1023" s="107"/>
      <c r="L1023" s="6"/>
      <c r="M1023" s="6"/>
      <c r="N1023" s="6"/>
      <c r="O1023" s="6"/>
      <c r="P1023" s="6"/>
      <c r="Q1023" s="6"/>
      <c r="R1023" s="6"/>
      <c r="S1023" s="6"/>
      <c r="T1023" s="6"/>
      <c r="U1023" s="6"/>
      <c r="V1023" s="6"/>
      <c r="W1023" s="6"/>
      <c r="X1023" s="6"/>
      <c r="Y1023" s="6"/>
      <c r="Z1023" s="6"/>
      <c r="AA1023" s="6"/>
      <c r="AB1023" s="6"/>
      <c r="AC1023" s="6"/>
      <c r="AD1023" s="6"/>
      <c r="AE1023" s="6"/>
    </row>
    <row r="1024" spans="8:31" s="4" customFormat="1" ht="15" customHeight="1" x14ac:dyDescent="0.25">
      <c r="H1024" s="5"/>
      <c r="J1024" s="107"/>
      <c r="L1024" s="6"/>
      <c r="M1024" s="6"/>
      <c r="N1024" s="6"/>
      <c r="O1024" s="6"/>
      <c r="P1024" s="6"/>
      <c r="Q1024" s="6"/>
      <c r="R1024" s="6"/>
      <c r="S1024" s="6"/>
      <c r="T1024" s="6"/>
      <c r="U1024" s="6"/>
      <c r="V1024" s="6"/>
      <c r="W1024" s="6"/>
      <c r="X1024" s="6"/>
      <c r="Y1024" s="6"/>
      <c r="Z1024" s="6"/>
      <c r="AA1024" s="6"/>
      <c r="AB1024" s="6"/>
      <c r="AC1024" s="6"/>
      <c r="AD1024" s="6"/>
      <c r="AE1024" s="6"/>
    </row>
    <row r="1025" spans="8:31" s="4" customFormat="1" ht="15" customHeight="1" x14ac:dyDescent="0.25">
      <c r="H1025" s="5"/>
      <c r="J1025" s="107"/>
      <c r="L1025" s="6"/>
      <c r="M1025" s="6"/>
      <c r="N1025" s="6"/>
      <c r="O1025" s="6"/>
      <c r="P1025" s="6"/>
      <c r="Q1025" s="6"/>
      <c r="R1025" s="6"/>
      <c r="S1025" s="6"/>
      <c r="T1025" s="6"/>
      <c r="U1025" s="6"/>
      <c r="V1025" s="6"/>
      <c r="W1025" s="6"/>
      <c r="X1025" s="6"/>
      <c r="Y1025" s="6"/>
      <c r="Z1025" s="6"/>
      <c r="AA1025" s="6"/>
      <c r="AB1025" s="6"/>
      <c r="AC1025" s="6"/>
      <c r="AD1025" s="6"/>
      <c r="AE1025" s="6"/>
    </row>
    <row r="1026" spans="8:31" s="4" customFormat="1" ht="15" customHeight="1" x14ac:dyDescent="0.25">
      <c r="H1026" s="5"/>
      <c r="J1026" s="107"/>
      <c r="L1026" s="6"/>
      <c r="M1026" s="6"/>
      <c r="N1026" s="6"/>
      <c r="O1026" s="6"/>
      <c r="P1026" s="6"/>
      <c r="Q1026" s="6"/>
      <c r="R1026" s="6"/>
      <c r="S1026" s="6"/>
      <c r="T1026" s="6"/>
      <c r="U1026" s="6"/>
      <c r="V1026" s="6"/>
      <c r="W1026" s="6"/>
      <c r="X1026" s="6"/>
      <c r="Y1026" s="6"/>
      <c r="Z1026" s="6"/>
      <c r="AA1026" s="6"/>
      <c r="AB1026" s="6"/>
      <c r="AC1026" s="6"/>
      <c r="AD1026" s="6"/>
      <c r="AE1026" s="6"/>
    </row>
    <row r="1027" spans="8:31" s="4" customFormat="1" ht="15" customHeight="1" x14ac:dyDescent="0.25">
      <c r="H1027" s="5"/>
      <c r="J1027" s="107"/>
      <c r="L1027" s="6"/>
      <c r="M1027" s="6"/>
      <c r="N1027" s="6"/>
      <c r="O1027" s="6"/>
      <c r="P1027" s="6"/>
      <c r="Q1027" s="6"/>
      <c r="R1027" s="6"/>
      <c r="S1027" s="6"/>
      <c r="T1027" s="6"/>
      <c r="U1027" s="6"/>
      <c r="V1027" s="6"/>
      <c r="W1027" s="6"/>
      <c r="X1027" s="6"/>
      <c r="Y1027" s="6"/>
      <c r="Z1027" s="6"/>
      <c r="AA1027" s="6"/>
      <c r="AB1027" s="6"/>
      <c r="AC1027" s="6"/>
      <c r="AD1027" s="6"/>
      <c r="AE1027" s="6"/>
    </row>
    <row r="1028" spans="8:31" s="4" customFormat="1" ht="15" customHeight="1" x14ac:dyDescent="0.25">
      <c r="H1028" s="5"/>
      <c r="J1028" s="107"/>
      <c r="L1028" s="6"/>
      <c r="M1028" s="6"/>
      <c r="N1028" s="6"/>
      <c r="O1028" s="6"/>
      <c r="P1028" s="6"/>
      <c r="Q1028" s="6"/>
      <c r="R1028" s="6"/>
      <c r="S1028" s="6"/>
      <c r="T1028" s="6"/>
      <c r="U1028" s="6"/>
      <c r="V1028" s="6"/>
      <c r="W1028" s="6"/>
      <c r="X1028" s="6"/>
      <c r="Y1028" s="6"/>
      <c r="Z1028" s="6"/>
      <c r="AA1028" s="6"/>
      <c r="AB1028" s="6"/>
      <c r="AC1028" s="6"/>
      <c r="AD1028" s="6"/>
      <c r="AE1028" s="6"/>
    </row>
    <row r="1029" spans="8:31" s="4" customFormat="1" ht="15" customHeight="1" x14ac:dyDescent="0.25">
      <c r="H1029" s="5"/>
      <c r="J1029" s="107"/>
      <c r="L1029" s="6"/>
      <c r="M1029" s="6"/>
      <c r="N1029" s="6"/>
      <c r="O1029" s="6"/>
      <c r="P1029" s="6"/>
      <c r="Q1029" s="6"/>
      <c r="R1029" s="6"/>
      <c r="S1029" s="6"/>
      <c r="T1029" s="6"/>
      <c r="U1029" s="6"/>
      <c r="V1029" s="6"/>
      <c r="W1029" s="6"/>
      <c r="X1029" s="6"/>
      <c r="Y1029" s="6"/>
      <c r="Z1029" s="6"/>
      <c r="AA1029" s="6"/>
      <c r="AB1029" s="6"/>
      <c r="AC1029" s="6"/>
      <c r="AD1029" s="6"/>
      <c r="AE1029" s="6"/>
    </row>
    <row r="1030" spans="8:31" s="4" customFormat="1" ht="15" customHeight="1" x14ac:dyDescent="0.25">
      <c r="H1030" s="5"/>
      <c r="J1030" s="107"/>
      <c r="L1030" s="6"/>
      <c r="M1030" s="6"/>
      <c r="N1030" s="6"/>
      <c r="O1030" s="6"/>
      <c r="P1030" s="6"/>
      <c r="Q1030" s="6"/>
      <c r="R1030" s="6"/>
      <c r="S1030" s="6"/>
      <c r="T1030" s="6"/>
      <c r="U1030" s="6"/>
      <c r="V1030" s="6"/>
      <c r="W1030" s="6"/>
      <c r="X1030" s="6"/>
      <c r="Y1030" s="6"/>
      <c r="Z1030" s="6"/>
      <c r="AA1030" s="6"/>
      <c r="AB1030" s="6"/>
      <c r="AC1030" s="6"/>
      <c r="AD1030" s="6"/>
      <c r="AE1030" s="6"/>
    </row>
    <row r="1031" spans="8:31" s="4" customFormat="1" ht="15" customHeight="1" x14ac:dyDescent="0.25">
      <c r="H1031" s="5"/>
      <c r="J1031" s="107"/>
      <c r="L1031" s="6"/>
      <c r="M1031" s="6"/>
      <c r="N1031" s="6"/>
      <c r="O1031" s="6"/>
      <c r="P1031" s="6"/>
      <c r="Q1031" s="6"/>
      <c r="R1031" s="6"/>
      <c r="S1031" s="6"/>
      <c r="T1031" s="6"/>
      <c r="U1031" s="6"/>
      <c r="V1031" s="6"/>
      <c r="W1031" s="6"/>
      <c r="X1031" s="6"/>
      <c r="Y1031" s="6"/>
      <c r="Z1031" s="6"/>
      <c r="AA1031" s="6"/>
      <c r="AB1031" s="6"/>
      <c r="AC1031" s="6"/>
      <c r="AD1031" s="6"/>
      <c r="AE1031" s="6"/>
    </row>
    <row r="1032" spans="8:31" s="4" customFormat="1" ht="15" customHeight="1" x14ac:dyDescent="0.25">
      <c r="H1032" s="5"/>
      <c r="J1032" s="107"/>
      <c r="L1032" s="6"/>
      <c r="M1032" s="6"/>
      <c r="N1032" s="6"/>
      <c r="O1032" s="6"/>
      <c r="P1032" s="6"/>
      <c r="Q1032" s="6"/>
      <c r="R1032" s="6"/>
      <c r="S1032" s="6"/>
      <c r="T1032" s="6"/>
      <c r="U1032" s="6"/>
      <c r="V1032" s="6"/>
      <c r="W1032" s="6"/>
      <c r="X1032" s="6"/>
      <c r="Y1032" s="6"/>
      <c r="Z1032" s="6"/>
      <c r="AA1032" s="6"/>
      <c r="AB1032" s="6"/>
      <c r="AC1032" s="6"/>
      <c r="AD1032" s="6"/>
      <c r="AE1032" s="6"/>
    </row>
    <row r="1033" spans="8:31" s="4" customFormat="1" ht="15" customHeight="1" x14ac:dyDescent="0.25">
      <c r="H1033" s="5"/>
      <c r="J1033" s="107"/>
      <c r="L1033" s="6"/>
      <c r="M1033" s="6"/>
      <c r="N1033" s="6"/>
      <c r="O1033" s="6"/>
      <c r="P1033" s="6"/>
      <c r="Q1033" s="6"/>
      <c r="R1033" s="6"/>
      <c r="S1033" s="6"/>
      <c r="T1033" s="6"/>
      <c r="U1033" s="6"/>
      <c r="V1033" s="6"/>
      <c r="W1033" s="6"/>
      <c r="X1033" s="6"/>
      <c r="Y1033" s="6"/>
      <c r="Z1033" s="6"/>
      <c r="AA1033" s="6"/>
      <c r="AB1033" s="6"/>
      <c r="AC1033" s="6"/>
      <c r="AD1033" s="6"/>
      <c r="AE1033" s="6"/>
    </row>
    <row r="1034" spans="8:31" s="4" customFormat="1" ht="15" customHeight="1" x14ac:dyDescent="0.25">
      <c r="H1034" s="5"/>
      <c r="J1034" s="107"/>
      <c r="L1034" s="6"/>
      <c r="M1034" s="6"/>
      <c r="N1034" s="6"/>
      <c r="O1034" s="6"/>
      <c r="P1034" s="6"/>
      <c r="Q1034" s="6"/>
      <c r="R1034" s="6"/>
      <c r="S1034" s="6"/>
      <c r="T1034" s="6"/>
      <c r="U1034" s="6"/>
      <c r="V1034" s="6"/>
      <c r="W1034" s="6"/>
      <c r="X1034" s="6"/>
      <c r="Y1034" s="6"/>
      <c r="Z1034" s="6"/>
      <c r="AA1034" s="6"/>
      <c r="AB1034" s="6"/>
      <c r="AC1034" s="6"/>
      <c r="AD1034" s="6"/>
      <c r="AE1034" s="6"/>
    </row>
    <row r="1035" spans="8:31" s="4" customFormat="1" ht="15" customHeight="1" x14ac:dyDescent="0.25">
      <c r="H1035" s="5"/>
      <c r="J1035" s="107"/>
      <c r="L1035" s="6"/>
      <c r="M1035" s="6"/>
      <c r="N1035" s="6"/>
      <c r="O1035" s="6"/>
      <c r="P1035" s="6"/>
      <c r="Q1035" s="6"/>
      <c r="R1035" s="6"/>
      <c r="S1035" s="6"/>
      <c r="T1035" s="6"/>
      <c r="U1035" s="6"/>
      <c r="V1035" s="6"/>
      <c r="W1035" s="6"/>
      <c r="X1035" s="6"/>
      <c r="Y1035" s="6"/>
      <c r="Z1035" s="6"/>
      <c r="AA1035" s="6"/>
      <c r="AB1035" s="6"/>
      <c r="AC1035" s="6"/>
      <c r="AD1035" s="6"/>
      <c r="AE1035" s="6"/>
    </row>
    <row r="1036" spans="8:31" s="4" customFormat="1" ht="15" customHeight="1" x14ac:dyDescent="0.25">
      <c r="H1036" s="5"/>
      <c r="J1036" s="107"/>
      <c r="L1036" s="6"/>
      <c r="M1036" s="6"/>
      <c r="N1036" s="6"/>
      <c r="O1036" s="6"/>
      <c r="P1036" s="6"/>
      <c r="Q1036" s="6"/>
      <c r="R1036" s="6"/>
      <c r="S1036" s="6"/>
      <c r="T1036" s="6"/>
      <c r="U1036" s="6"/>
      <c r="V1036" s="6"/>
      <c r="W1036" s="6"/>
      <c r="X1036" s="6"/>
      <c r="Y1036" s="6"/>
      <c r="Z1036" s="6"/>
      <c r="AA1036" s="6"/>
      <c r="AB1036" s="6"/>
      <c r="AC1036" s="6"/>
      <c r="AD1036" s="6"/>
      <c r="AE1036" s="6"/>
    </row>
    <row r="1037" spans="8:31" s="4" customFormat="1" ht="15" customHeight="1" x14ac:dyDescent="0.25">
      <c r="H1037" s="5"/>
      <c r="J1037" s="107"/>
      <c r="L1037" s="6"/>
      <c r="M1037" s="6"/>
      <c r="N1037" s="6"/>
      <c r="O1037" s="6"/>
      <c r="P1037" s="6"/>
      <c r="Q1037" s="6"/>
      <c r="R1037" s="6"/>
      <c r="S1037" s="6"/>
      <c r="T1037" s="6"/>
      <c r="U1037" s="6"/>
      <c r="V1037" s="6"/>
      <c r="W1037" s="6"/>
      <c r="X1037" s="6"/>
      <c r="Y1037" s="6"/>
      <c r="Z1037" s="6"/>
      <c r="AA1037" s="6"/>
      <c r="AB1037" s="6"/>
      <c r="AC1037" s="6"/>
      <c r="AD1037" s="6"/>
      <c r="AE1037" s="6"/>
    </row>
    <row r="1038" spans="8:31" s="4" customFormat="1" ht="15" customHeight="1" x14ac:dyDescent="0.25">
      <c r="H1038" s="5"/>
      <c r="J1038" s="107"/>
      <c r="L1038" s="6"/>
      <c r="M1038" s="6"/>
      <c r="N1038" s="6"/>
      <c r="O1038" s="6"/>
      <c r="P1038" s="6"/>
      <c r="Q1038" s="6"/>
      <c r="R1038" s="6"/>
      <c r="S1038" s="6"/>
      <c r="T1038" s="6"/>
      <c r="U1038" s="6"/>
      <c r="V1038" s="6"/>
      <c r="W1038" s="6"/>
      <c r="X1038" s="6"/>
      <c r="Y1038" s="6"/>
      <c r="Z1038" s="6"/>
      <c r="AA1038" s="6"/>
      <c r="AB1038" s="6"/>
      <c r="AC1038" s="6"/>
      <c r="AD1038" s="6"/>
      <c r="AE1038" s="6"/>
    </row>
    <row r="1039" spans="8:31" s="4" customFormat="1" ht="15" customHeight="1" x14ac:dyDescent="0.25">
      <c r="H1039" s="5"/>
      <c r="J1039" s="107"/>
      <c r="L1039" s="6"/>
      <c r="M1039" s="6"/>
      <c r="N1039" s="6"/>
      <c r="O1039" s="6"/>
      <c r="P1039" s="6"/>
      <c r="Q1039" s="6"/>
      <c r="R1039" s="6"/>
      <c r="S1039" s="6"/>
      <c r="T1039" s="6"/>
      <c r="U1039" s="6"/>
      <c r="V1039" s="6"/>
      <c r="W1039" s="6"/>
      <c r="X1039" s="6"/>
      <c r="Y1039" s="6"/>
      <c r="Z1039" s="6"/>
      <c r="AA1039" s="6"/>
      <c r="AB1039" s="6"/>
      <c r="AC1039" s="6"/>
      <c r="AD1039" s="6"/>
      <c r="AE1039" s="6"/>
    </row>
    <row r="1040" spans="8:31" s="4" customFormat="1" ht="15" customHeight="1" x14ac:dyDescent="0.25">
      <c r="H1040" s="5"/>
      <c r="J1040" s="107"/>
      <c r="L1040" s="6"/>
      <c r="M1040" s="6"/>
      <c r="N1040" s="6"/>
      <c r="O1040" s="6"/>
      <c r="P1040" s="6"/>
      <c r="Q1040" s="6"/>
      <c r="R1040" s="6"/>
      <c r="S1040" s="6"/>
      <c r="T1040" s="6"/>
      <c r="U1040" s="6"/>
      <c r="V1040" s="6"/>
      <c r="W1040" s="6"/>
      <c r="X1040" s="6"/>
      <c r="Y1040" s="6"/>
      <c r="Z1040" s="6"/>
      <c r="AA1040" s="6"/>
      <c r="AB1040" s="6"/>
      <c r="AC1040" s="6"/>
      <c r="AD1040" s="6"/>
      <c r="AE1040" s="6"/>
    </row>
    <row r="1041" spans="8:31" s="4" customFormat="1" ht="15" customHeight="1" x14ac:dyDescent="0.25">
      <c r="H1041" s="5"/>
      <c r="J1041" s="107"/>
      <c r="L1041" s="6"/>
      <c r="M1041" s="6"/>
      <c r="N1041" s="6"/>
      <c r="O1041" s="6"/>
      <c r="P1041" s="6"/>
      <c r="Q1041" s="6"/>
      <c r="R1041" s="6"/>
      <c r="S1041" s="6"/>
      <c r="T1041" s="6"/>
      <c r="U1041" s="6"/>
      <c r="V1041" s="6"/>
      <c r="W1041" s="6"/>
      <c r="X1041" s="6"/>
      <c r="Y1041" s="6"/>
      <c r="Z1041" s="6"/>
      <c r="AA1041" s="6"/>
      <c r="AB1041" s="6"/>
      <c r="AC1041" s="6"/>
      <c r="AD1041" s="6"/>
      <c r="AE1041" s="6"/>
    </row>
    <row r="1042" spans="8:31" s="4" customFormat="1" ht="15" customHeight="1" x14ac:dyDescent="0.25">
      <c r="H1042" s="5"/>
      <c r="J1042" s="107"/>
      <c r="L1042" s="6"/>
      <c r="M1042" s="6"/>
      <c r="N1042" s="6"/>
      <c r="O1042" s="6"/>
      <c r="P1042" s="6"/>
      <c r="Q1042" s="6"/>
      <c r="R1042" s="6"/>
      <c r="S1042" s="6"/>
      <c r="T1042" s="6"/>
      <c r="U1042" s="6"/>
      <c r="V1042" s="6"/>
      <c r="W1042" s="6"/>
      <c r="X1042" s="6"/>
      <c r="Y1042" s="6"/>
      <c r="Z1042" s="6"/>
      <c r="AA1042" s="6"/>
      <c r="AB1042" s="6"/>
      <c r="AC1042" s="6"/>
      <c r="AD1042" s="6"/>
      <c r="AE1042" s="6"/>
    </row>
    <row r="1043" spans="8:31" s="4" customFormat="1" ht="15" customHeight="1" x14ac:dyDescent="0.25">
      <c r="H1043" s="5"/>
      <c r="J1043" s="107"/>
      <c r="L1043" s="6"/>
      <c r="M1043" s="6"/>
      <c r="N1043" s="6"/>
      <c r="O1043" s="6"/>
      <c r="P1043" s="6"/>
      <c r="Q1043" s="6"/>
      <c r="R1043" s="6"/>
      <c r="S1043" s="6"/>
      <c r="T1043" s="6"/>
      <c r="U1043" s="6"/>
      <c r="V1043" s="6"/>
      <c r="W1043" s="6"/>
      <c r="X1043" s="6"/>
      <c r="Y1043" s="6"/>
      <c r="Z1043" s="6"/>
      <c r="AA1043" s="6"/>
      <c r="AB1043" s="6"/>
      <c r="AC1043" s="6"/>
      <c r="AD1043" s="6"/>
      <c r="AE1043" s="6"/>
    </row>
    <row r="1044" spans="8:31" s="4" customFormat="1" ht="15" customHeight="1" x14ac:dyDescent="0.25">
      <c r="H1044" s="5"/>
      <c r="J1044" s="107"/>
      <c r="L1044" s="6"/>
      <c r="M1044" s="6"/>
      <c r="N1044" s="6"/>
      <c r="O1044" s="6"/>
      <c r="P1044" s="6"/>
      <c r="Q1044" s="6"/>
      <c r="R1044" s="6"/>
      <c r="S1044" s="6"/>
      <c r="T1044" s="6"/>
      <c r="U1044" s="6"/>
      <c r="V1044" s="6"/>
      <c r="W1044" s="6"/>
      <c r="X1044" s="6"/>
      <c r="Y1044" s="6"/>
      <c r="Z1044" s="6"/>
      <c r="AA1044" s="6"/>
      <c r="AB1044" s="6"/>
      <c r="AC1044" s="6"/>
      <c r="AD1044" s="6"/>
      <c r="AE1044" s="6"/>
    </row>
    <row r="1045" spans="8:31" s="4" customFormat="1" ht="15" customHeight="1" x14ac:dyDescent="0.25">
      <c r="H1045" s="5"/>
      <c r="J1045" s="107"/>
      <c r="L1045" s="6"/>
      <c r="M1045" s="6"/>
      <c r="N1045" s="6"/>
      <c r="O1045" s="6"/>
      <c r="P1045" s="6"/>
      <c r="Q1045" s="6"/>
      <c r="R1045" s="6"/>
      <c r="S1045" s="6"/>
      <c r="T1045" s="6"/>
      <c r="U1045" s="6"/>
      <c r="V1045" s="6"/>
      <c r="W1045" s="6"/>
      <c r="X1045" s="6"/>
      <c r="Y1045" s="6"/>
      <c r="Z1045" s="6"/>
      <c r="AA1045" s="6"/>
      <c r="AB1045" s="6"/>
      <c r="AC1045" s="6"/>
      <c r="AD1045" s="6"/>
      <c r="AE1045" s="6"/>
    </row>
    <row r="1046" spans="8:31" s="4" customFormat="1" ht="15" customHeight="1" x14ac:dyDescent="0.25">
      <c r="H1046" s="5"/>
      <c r="J1046" s="107"/>
      <c r="L1046" s="6"/>
      <c r="M1046" s="6"/>
      <c r="N1046" s="6"/>
      <c r="O1046" s="6"/>
      <c r="P1046" s="6"/>
      <c r="Q1046" s="6"/>
      <c r="R1046" s="6"/>
      <c r="S1046" s="6"/>
      <c r="T1046" s="6"/>
      <c r="U1046" s="6"/>
      <c r="V1046" s="6"/>
      <c r="W1046" s="6"/>
      <c r="X1046" s="6"/>
      <c r="Y1046" s="6"/>
      <c r="Z1046" s="6"/>
      <c r="AA1046" s="6"/>
      <c r="AB1046" s="6"/>
      <c r="AC1046" s="6"/>
      <c r="AD1046" s="6"/>
      <c r="AE1046" s="6"/>
    </row>
    <row r="1047" spans="8:31" s="4" customFormat="1" ht="15" customHeight="1" x14ac:dyDescent="0.25">
      <c r="H1047" s="5"/>
      <c r="J1047" s="107"/>
      <c r="L1047" s="6"/>
      <c r="M1047" s="6"/>
      <c r="N1047" s="6"/>
      <c r="O1047" s="6"/>
      <c r="P1047" s="6"/>
      <c r="Q1047" s="6"/>
      <c r="R1047" s="6"/>
      <c r="S1047" s="6"/>
      <c r="T1047" s="6"/>
      <c r="U1047" s="6"/>
      <c r="V1047" s="6"/>
      <c r="W1047" s="6"/>
      <c r="X1047" s="6"/>
      <c r="Y1047" s="6"/>
      <c r="Z1047" s="6"/>
      <c r="AA1047" s="6"/>
      <c r="AB1047" s="6"/>
      <c r="AC1047" s="6"/>
      <c r="AD1047" s="6"/>
      <c r="AE1047" s="6"/>
    </row>
    <row r="1048" spans="8:31" s="4" customFormat="1" ht="15" customHeight="1" x14ac:dyDescent="0.25">
      <c r="H1048" s="5"/>
      <c r="J1048" s="107"/>
      <c r="L1048" s="6"/>
      <c r="M1048" s="6"/>
      <c r="N1048" s="6"/>
      <c r="O1048" s="6"/>
      <c r="P1048" s="6"/>
      <c r="Q1048" s="6"/>
      <c r="R1048" s="6"/>
      <c r="S1048" s="6"/>
      <c r="T1048" s="6"/>
      <c r="U1048" s="6"/>
      <c r="V1048" s="6"/>
      <c r="W1048" s="6"/>
      <c r="X1048" s="6"/>
      <c r="Y1048" s="6"/>
      <c r="Z1048" s="6"/>
      <c r="AA1048" s="6"/>
      <c r="AB1048" s="6"/>
      <c r="AC1048" s="6"/>
      <c r="AD1048" s="6"/>
      <c r="AE1048" s="6"/>
    </row>
    <row r="1049" spans="8:31" s="4" customFormat="1" ht="15" customHeight="1" x14ac:dyDescent="0.25">
      <c r="H1049" s="5"/>
      <c r="J1049" s="107"/>
      <c r="L1049" s="6"/>
      <c r="M1049" s="6"/>
      <c r="N1049" s="6"/>
      <c r="O1049" s="6"/>
      <c r="P1049" s="6"/>
      <c r="Q1049" s="6"/>
      <c r="R1049" s="6"/>
      <c r="S1049" s="6"/>
      <c r="T1049" s="6"/>
      <c r="U1049" s="6"/>
      <c r="V1049" s="6"/>
      <c r="W1049" s="6"/>
      <c r="X1049" s="6"/>
      <c r="Y1049" s="6"/>
      <c r="Z1049" s="6"/>
      <c r="AA1049" s="6"/>
      <c r="AB1049" s="6"/>
      <c r="AC1049" s="6"/>
      <c r="AD1049" s="6"/>
      <c r="AE1049" s="6"/>
    </row>
    <row r="1050" spans="8:31" s="4" customFormat="1" ht="15" customHeight="1" x14ac:dyDescent="0.25">
      <c r="H1050" s="5"/>
      <c r="J1050" s="107"/>
      <c r="L1050" s="6"/>
      <c r="M1050" s="6"/>
      <c r="N1050" s="6"/>
      <c r="O1050" s="6"/>
      <c r="P1050" s="6"/>
      <c r="Q1050" s="6"/>
      <c r="R1050" s="6"/>
      <c r="S1050" s="6"/>
      <c r="T1050" s="6"/>
      <c r="U1050" s="6"/>
      <c r="V1050" s="6"/>
      <c r="W1050" s="6"/>
      <c r="X1050" s="6"/>
      <c r="Y1050" s="6"/>
      <c r="Z1050" s="6"/>
      <c r="AA1050" s="6"/>
      <c r="AB1050" s="6"/>
      <c r="AC1050" s="6"/>
      <c r="AD1050" s="6"/>
      <c r="AE1050" s="6"/>
    </row>
    <row r="1051" spans="8:31" s="4" customFormat="1" ht="15" customHeight="1" x14ac:dyDescent="0.25">
      <c r="H1051" s="5"/>
      <c r="J1051" s="107"/>
      <c r="L1051" s="6"/>
      <c r="M1051" s="6"/>
      <c r="N1051" s="6"/>
      <c r="O1051" s="6"/>
      <c r="P1051" s="6"/>
      <c r="Q1051" s="6"/>
      <c r="R1051" s="6"/>
      <c r="S1051" s="6"/>
      <c r="T1051" s="6"/>
      <c r="U1051" s="6"/>
      <c r="V1051" s="6"/>
      <c r="W1051" s="6"/>
      <c r="X1051" s="6"/>
      <c r="Y1051" s="6"/>
      <c r="Z1051" s="6"/>
      <c r="AA1051" s="6"/>
      <c r="AB1051" s="6"/>
      <c r="AC1051" s="6"/>
      <c r="AD1051" s="6"/>
      <c r="AE1051" s="6"/>
    </row>
    <row r="1052" spans="8:31" s="4" customFormat="1" ht="15" customHeight="1" x14ac:dyDescent="0.25">
      <c r="H1052" s="5"/>
      <c r="J1052" s="107"/>
      <c r="L1052" s="6"/>
      <c r="M1052" s="6"/>
      <c r="N1052" s="6"/>
      <c r="O1052" s="6"/>
      <c r="P1052" s="6"/>
      <c r="Q1052" s="6"/>
      <c r="R1052" s="6"/>
      <c r="S1052" s="6"/>
      <c r="T1052" s="6"/>
      <c r="U1052" s="6"/>
      <c r="V1052" s="6"/>
      <c r="W1052" s="6"/>
      <c r="X1052" s="6"/>
      <c r="Y1052" s="6"/>
      <c r="Z1052" s="6"/>
      <c r="AA1052" s="6"/>
      <c r="AB1052" s="6"/>
      <c r="AC1052" s="6"/>
      <c r="AD1052" s="6"/>
      <c r="AE1052" s="6"/>
    </row>
    <row r="1053" spans="8:31" s="4" customFormat="1" ht="15" customHeight="1" x14ac:dyDescent="0.25">
      <c r="H1053" s="5"/>
      <c r="J1053" s="107"/>
      <c r="L1053" s="6"/>
      <c r="M1053" s="6"/>
      <c r="N1053" s="6"/>
      <c r="O1053" s="6"/>
      <c r="P1053" s="6"/>
      <c r="Q1053" s="6"/>
      <c r="R1053" s="6"/>
      <c r="S1053" s="6"/>
      <c r="T1053" s="6"/>
      <c r="U1053" s="6"/>
      <c r="V1053" s="6"/>
      <c r="W1053" s="6"/>
      <c r="X1053" s="6"/>
      <c r="Y1053" s="6"/>
      <c r="Z1053" s="6"/>
      <c r="AA1053" s="6"/>
      <c r="AB1053" s="6"/>
      <c r="AC1053" s="6"/>
      <c r="AD1053" s="6"/>
      <c r="AE1053" s="6"/>
    </row>
    <row r="1054" spans="8:31" s="4" customFormat="1" ht="15" customHeight="1" x14ac:dyDescent="0.25">
      <c r="H1054" s="5"/>
      <c r="J1054" s="107"/>
      <c r="L1054" s="6"/>
      <c r="M1054" s="6"/>
      <c r="N1054" s="6"/>
      <c r="O1054" s="6"/>
      <c r="P1054" s="6"/>
      <c r="Q1054" s="6"/>
      <c r="R1054" s="6"/>
      <c r="S1054" s="6"/>
      <c r="T1054" s="6"/>
      <c r="U1054" s="6"/>
      <c r="V1054" s="6"/>
      <c r="W1054" s="6"/>
      <c r="X1054" s="6"/>
      <c r="Y1054" s="6"/>
      <c r="Z1054" s="6"/>
      <c r="AA1054" s="6"/>
      <c r="AB1054" s="6"/>
      <c r="AC1054" s="6"/>
      <c r="AD1054" s="6"/>
      <c r="AE1054" s="6"/>
    </row>
    <row r="1055" spans="8:31" s="4" customFormat="1" ht="15" customHeight="1" x14ac:dyDescent="0.25">
      <c r="H1055" s="5"/>
      <c r="J1055" s="107"/>
      <c r="L1055" s="6"/>
      <c r="M1055" s="6"/>
      <c r="N1055" s="6"/>
      <c r="O1055" s="6"/>
      <c r="P1055" s="6"/>
      <c r="Q1055" s="6"/>
      <c r="R1055" s="6"/>
      <c r="S1055" s="6"/>
      <c r="T1055" s="6"/>
      <c r="U1055" s="6"/>
      <c r="V1055" s="6"/>
      <c r="W1055" s="6"/>
      <c r="X1055" s="6"/>
      <c r="Y1055" s="6"/>
      <c r="Z1055" s="6"/>
      <c r="AA1055" s="6"/>
      <c r="AB1055" s="6"/>
      <c r="AC1055" s="6"/>
      <c r="AD1055" s="6"/>
      <c r="AE1055" s="6"/>
    </row>
    <row r="1056" spans="8:31" s="4" customFormat="1" ht="15" customHeight="1" x14ac:dyDescent="0.25">
      <c r="H1056" s="5"/>
      <c r="J1056" s="107"/>
      <c r="L1056" s="6"/>
      <c r="M1056" s="6"/>
      <c r="N1056" s="6"/>
      <c r="O1056" s="6"/>
      <c r="P1056" s="6"/>
      <c r="Q1056" s="6"/>
      <c r="R1056" s="6"/>
      <c r="S1056" s="6"/>
      <c r="T1056" s="6"/>
      <c r="U1056" s="6"/>
      <c r="V1056" s="6"/>
      <c r="W1056" s="6"/>
      <c r="X1056" s="6"/>
      <c r="Y1056" s="6"/>
      <c r="Z1056" s="6"/>
      <c r="AA1056" s="6"/>
      <c r="AB1056" s="6"/>
      <c r="AC1056" s="6"/>
      <c r="AD1056" s="6"/>
      <c r="AE1056" s="6"/>
    </row>
    <row r="1057" spans="8:31" s="4" customFormat="1" ht="15" customHeight="1" x14ac:dyDescent="0.25">
      <c r="H1057" s="5"/>
      <c r="J1057" s="107"/>
      <c r="L1057" s="6"/>
      <c r="M1057" s="6"/>
      <c r="N1057" s="6"/>
      <c r="O1057" s="6"/>
      <c r="P1057" s="6"/>
      <c r="Q1057" s="6"/>
      <c r="R1057" s="6"/>
      <c r="S1057" s="6"/>
      <c r="T1057" s="6"/>
      <c r="U1057" s="6"/>
      <c r="V1057" s="6"/>
      <c r="W1057" s="6"/>
      <c r="X1057" s="6"/>
      <c r="Y1057" s="6"/>
      <c r="Z1057" s="6"/>
      <c r="AA1057" s="6"/>
      <c r="AB1057" s="6"/>
      <c r="AC1057" s="6"/>
      <c r="AD1057" s="6"/>
      <c r="AE1057" s="6"/>
    </row>
    <row r="1058" spans="8:31" s="4" customFormat="1" ht="15" customHeight="1" x14ac:dyDescent="0.25">
      <c r="H1058" s="5"/>
      <c r="J1058" s="107"/>
      <c r="L1058" s="6"/>
      <c r="M1058" s="6"/>
      <c r="N1058" s="6"/>
      <c r="O1058" s="6"/>
      <c r="P1058" s="6"/>
      <c r="Q1058" s="6"/>
      <c r="R1058" s="6"/>
      <c r="S1058" s="6"/>
      <c r="T1058" s="6"/>
      <c r="U1058" s="6"/>
      <c r="V1058" s="6"/>
      <c r="W1058" s="6"/>
      <c r="X1058" s="6"/>
      <c r="Y1058" s="6"/>
      <c r="Z1058" s="6"/>
      <c r="AA1058" s="6"/>
      <c r="AB1058" s="6"/>
      <c r="AC1058" s="6"/>
      <c r="AD1058" s="6"/>
      <c r="AE1058" s="6"/>
    </row>
    <row r="1059" spans="8:31" s="4" customFormat="1" ht="15" customHeight="1" x14ac:dyDescent="0.25">
      <c r="H1059" s="5"/>
      <c r="J1059" s="107"/>
      <c r="L1059" s="6"/>
      <c r="M1059" s="6"/>
      <c r="N1059" s="6"/>
      <c r="O1059" s="6"/>
      <c r="P1059" s="6"/>
      <c r="Q1059" s="6"/>
      <c r="R1059" s="6"/>
      <c r="S1059" s="6"/>
      <c r="T1059" s="6"/>
      <c r="U1059" s="6"/>
      <c r="V1059" s="6"/>
      <c r="W1059" s="6"/>
      <c r="X1059" s="6"/>
      <c r="Y1059" s="6"/>
      <c r="Z1059" s="6"/>
      <c r="AA1059" s="6"/>
      <c r="AB1059" s="6"/>
      <c r="AC1059" s="6"/>
      <c r="AD1059" s="6"/>
      <c r="AE1059" s="6"/>
    </row>
    <row r="1060" spans="8:31" s="4" customFormat="1" ht="15" customHeight="1" x14ac:dyDescent="0.25">
      <c r="H1060" s="5"/>
      <c r="J1060" s="107"/>
      <c r="L1060" s="6"/>
      <c r="M1060" s="6"/>
      <c r="N1060" s="6"/>
      <c r="O1060" s="6"/>
      <c r="P1060" s="6"/>
      <c r="Q1060" s="6"/>
      <c r="R1060" s="6"/>
      <c r="S1060" s="6"/>
      <c r="T1060" s="6"/>
      <c r="U1060" s="6"/>
      <c r="V1060" s="6"/>
      <c r="W1060" s="6"/>
      <c r="X1060" s="6"/>
      <c r="Y1060" s="6"/>
      <c r="Z1060" s="6"/>
      <c r="AA1060" s="6"/>
      <c r="AB1060" s="6"/>
      <c r="AC1060" s="6"/>
      <c r="AD1060" s="6"/>
      <c r="AE1060" s="6"/>
    </row>
    <row r="1061" spans="8:31" s="4" customFormat="1" ht="15" customHeight="1" x14ac:dyDescent="0.25">
      <c r="H1061" s="5"/>
      <c r="J1061" s="107"/>
      <c r="L1061" s="6"/>
      <c r="M1061" s="6"/>
      <c r="N1061" s="6"/>
      <c r="O1061" s="6"/>
      <c r="P1061" s="6"/>
      <c r="Q1061" s="6"/>
      <c r="R1061" s="6"/>
      <c r="S1061" s="6"/>
      <c r="T1061" s="6"/>
      <c r="U1061" s="6"/>
      <c r="V1061" s="6"/>
      <c r="W1061" s="6"/>
      <c r="X1061" s="6"/>
      <c r="Y1061" s="6"/>
      <c r="Z1061" s="6"/>
      <c r="AA1061" s="6"/>
      <c r="AB1061" s="6"/>
      <c r="AC1061" s="6"/>
      <c r="AD1061" s="6"/>
      <c r="AE1061" s="6"/>
    </row>
    <row r="1062" spans="8:31" s="4" customFormat="1" ht="15" customHeight="1" x14ac:dyDescent="0.25">
      <c r="H1062" s="5"/>
      <c r="J1062" s="107"/>
      <c r="L1062" s="6"/>
      <c r="M1062" s="6"/>
      <c r="N1062" s="6"/>
      <c r="O1062" s="6"/>
      <c r="P1062" s="6"/>
      <c r="Q1062" s="6"/>
      <c r="R1062" s="6"/>
      <c r="S1062" s="6"/>
      <c r="T1062" s="6"/>
      <c r="U1062" s="6"/>
      <c r="V1062" s="6"/>
      <c r="W1062" s="6"/>
      <c r="X1062" s="6"/>
      <c r="Y1062" s="6"/>
      <c r="Z1062" s="6"/>
      <c r="AA1062" s="6"/>
      <c r="AB1062" s="6"/>
      <c r="AC1062" s="6"/>
      <c r="AD1062" s="6"/>
      <c r="AE1062" s="6"/>
    </row>
    <row r="1063" spans="8:31" s="4" customFormat="1" ht="15" customHeight="1" x14ac:dyDescent="0.25">
      <c r="H1063" s="5"/>
      <c r="J1063" s="107"/>
      <c r="L1063" s="6"/>
      <c r="M1063" s="6"/>
      <c r="N1063" s="6"/>
      <c r="O1063" s="6"/>
      <c r="P1063" s="6"/>
      <c r="Q1063" s="6"/>
      <c r="R1063" s="6"/>
      <c r="S1063" s="6"/>
      <c r="T1063" s="6"/>
      <c r="U1063" s="6"/>
      <c r="V1063" s="6"/>
      <c r="W1063" s="6"/>
      <c r="X1063" s="6"/>
      <c r="Y1063" s="6"/>
      <c r="Z1063" s="6"/>
      <c r="AA1063" s="6"/>
      <c r="AB1063" s="6"/>
      <c r="AC1063" s="6"/>
      <c r="AD1063" s="6"/>
      <c r="AE1063" s="6"/>
    </row>
    <row r="1064" spans="8:31" s="4" customFormat="1" ht="15" customHeight="1" x14ac:dyDescent="0.25">
      <c r="H1064" s="5"/>
      <c r="J1064" s="107"/>
      <c r="L1064" s="6"/>
      <c r="M1064" s="6"/>
      <c r="N1064" s="6"/>
      <c r="O1064" s="6"/>
      <c r="P1064" s="6"/>
      <c r="Q1064" s="6"/>
      <c r="R1064" s="6"/>
      <c r="S1064" s="6"/>
      <c r="T1064" s="6"/>
      <c r="U1064" s="6"/>
      <c r="V1064" s="6"/>
      <c r="W1064" s="6"/>
      <c r="X1064" s="6"/>
      <c r="Y1064" s="6"/>
      <c r="Z1064" s="6"/>
      <c r="AA1064" s="6"/>
      <c r="AB1064" s="6"/>
      <c r="AC1064" s="6"/>
      <c r="AD1064" s="6"/>
      <c r="AE1064" s="6"/>
    </row>
    <row r="1065" spans="8:31" s="4" customFormat="1" ht="15" customHeight="1" x14ac:dyDescent="0.25">
      <c r="H1065" s="5"/>
      <c r="J1065" s="107"/>
      <c r="L1065" s="6"/>
      <c r="M1065" s="6"/>
      <c r="N1065" s="6"/>
      <c r="O1065" s="6"/>
      <c r="P1065" s="6"/>
      <c r="Q1065" s="6"/>
      <c r="R1065" s="6"/>
      <c r="S1065" s="6"/>
      <c r="T1065" s="6"/>
      <c r="U1065" s="6"/>
      <c r="V1065" s="6"/>
      <c r="W1065" s="6"/>
      <c r="X1065" s="6"/>
      <c r="Y1065" s="6"/>
      <c r="Z1065" s="6"/>
      <c r="AA1065" s="6"/>
      <c r="AB1065" s="6"/>
      <c r="AC1065" s="6"/>
      <c r="AD1065" s="6"/>
      <c r="AE1065" s="6"/>
    </row>
    <row r="1066" spans="8:31" s="4" customFormat="1" ht="15" customHeight="1" x14ac:dyDescent="0.25">
      <c r="H1066" s="5"/>
      <c r="J1066" s="107"/>
      <c r="L1066" s="6"/>
      <c r="M1066" s="6"/>
      <c r="N1066" s="6"/>
      <c r="O1066" s="6"/>
      <c r="P1066" s="6"/>
      <c r="Q1066" s="6"/>
      <c r="R1066" s="6"/>
      <c r="S1066" s="6"/>
      <c r="T1066" s="6"/>
      <c r="U1066" s="6"/>
      <c r="V1066" s="6"/>
      <c r="W1066" s="6"/>
      <c r="X1066" s="6"/>
      <c r="Y1066" s="6"/>
      <c r="Z1066" s="6"/>
      <c r="AA1066" s="6"/>
      <c r="AB1066" s="6"/>
      <c r="AC1066" s="6"/>
      <c r="AD1066" s="6"/>
      <c r="AE1066" s="6"/>
    </row>
    <row r="1067" spans="8:31" s="4" customFormat="1" ht="15" customHeight="1" x14ac:dyDescent="0.25">
      <c r="H1067" s="5"/>
      <c r="J1067" s="107"/>
      <c r="L1067" s="6"/>
      <c r="M1067" s="6"/>
      <c r="N1067" s="6"/>
      <c r="O1067" s="6"/>
      <c r="P1067" s="6"/>
      <c r="Q1067" s="6"/>
      <c r="R1067" s="6"/>
      <c r="S1067" s="6"/>
      <c r="T1067" s="6"/>
      <c r="U1067" s="6"/>
      <c r="V1067" s="6"/>
      <c r="W1067" s="6"/>
      <c r="X1067" s="6"/>
      <c r="Y1067" s="6"/>
      <c r="Z1067" s="6"/>
      <c r="AA1067" s="6"/>
      <c r="AB1067" s="6"/>
      <c r="AC1067" s="6"/>
      <c r="AD1067" s="6"/>
      <c r="AE1067" s="6"/>
    </row>
    <row r="1068" spans="8:31" s="4" customFormat="1" ht="15" customHeight="1" x14ac:dyDescent="0.25">
      <c r="H1068" s="5"/>
      <c r="J1068" s="107"/>
      <c r="L1068" s="6"/>
      <c r="M1068" s="6"/>
      <c r="N1068" s="6"/>
      <c r="O1068" s="6"/>
      <c r="P1068" s="6"/>
      <c r="Q1068" s="6"/>
      <c r="R1068" s="6"/>
      <c r="S1068" s="6"/>
      <c r="T1068" s="6"/>
      <c r="U1068" s="6"/>
      <c r="V1068" s="6"/>
      <c r="W1068" s="6"/>
      <c r="X1068" s="6"/>
      <c r="Y1068" s="6"/>
      <c r="Z1068" s="6"/>
      <c r="AA1068" s="6"/>
      <c r="AB1068" s="6"/>
      <c r="AC1068" s="6"/>
      <c r="AD1068" s="6"/>
      <c r="AE1068" s="6"/>
    </row>
    <row r="1069" spans="8:31" s="4" customFormat="1" ht="15" customHeight="1" x14ac:dyDescent="0.25">
      <c r="H1069" s="5"/>
      <c r="J1069" s="107"/>
      <c r="L1069" s="6"/>
      <c r="M1069" s="6"/>
      <c r="N1069" s="6"/>
      <c r="O1069" s="6"/>
      <c r="P1069" s="6"/>
      <c r="Q1069" s="6"/>
      <c r="R1069" s="6"/>
      <c r="S1069" s="6"/>
      <c r="T1069" s="6"/>
      <c r="U1069" s="6"/>
      <c r="V1069" s="6"/>
      <c r="W1069" s="6"/>
      <c r="X1069" s="6"/>
      <c r="Y1069" s="6"/>
      <c r="Z1069" s="6"/>
      <c r="AA1069" s="6"/>
      <c r="AB1069" s="6"/>
      <c r="AC1069" s="6"/>
      <c r="AD1069" s="6"/>
      <c r="AE1069" s="6"/>
    </row>
    <row r="1070" spans="8:31" s="4" customFormat="1" ht="15" customHeight="1" x14ac:dyDescent="0.25">
      <c r="H1070" s="5"/>
      <c r="J1070" s="107"/>
      <c r="L1070" s="6"/>
      <c r="M1070" s="6"/>
      <c r="N1070" s="6"/>
      <c r="O1070" s="6"/>
      <c r="P1070" s="6"/>
      <c r="Q1070" s="6"/>
      <c r="R1070" s="6"/>
      <c r="S1070" s="6"/>
      <c r="T1070" s="6"/>
      <c r="U1070" s="6"/>
      <c r="V1070" s="6"/>
      <c r="W1070" s="6"/>
      <c r="X1070" s="6"/>
      <c r="Y1070" s="6"/>
      <c r="Z1070" s="6"/>
      <c r="AA1070" s="6"/>
      <c r="AB1070" s="6"/>
      <c r="AC1070" s="6"/>
      <c r="AD1070" s="6"/>
      <c r="AE1070" s="6"/>
    </row>
    <row r="1071" spans="8:31" s="4" customFormat="1" ht="15" customHeight="1" x14ac:dyDescent="0.25">
      <c r="H1071" s="5"/>
      <c r="J1071" s="107"/>
      <c r="L1071" s="6"/>
      <c r="M1071" s="6"/>
      <c r="N1071" s="6"/>
      <c r="O1071" s="6"/>
      <c r="P1071" s="6"/>
      <c r="Q1071" s="6"/>
      <c r="R1071" s="6"/>
      <c r="S1071" s="6"/>
      <c r="T1071" s="6"/>
      <c r="U1071" s="6"/>
      <c r="V1071" s="6"/>
      <c r="W1071" s="6"/>
      <c r="X1071" s="6"/>
      <c r="Y1071" s="6"/>
      <c r="Z1071" s="6"/>
      <c r="AA1071" s="6"/>
      <c r="AB1071" s="6"/>
      <c r="AC1071" s="6"/>
      <c r="AD1071" s="6"/>
      <c r="AE1071" s="6"/>
    </row>
    <row r="1072" spans="8:31" s="4" customFormat="1" ht="15" customHeight="1" x14ac:dyDescent="0.25">
      <c r="H1072" s="5"/>
      <c r="J1072" s="107"/>
      <c r="L1072" s="6"/>
      <c r="M1072" s="6"/>
      <c r="N1072" s="6"/>
      <c r="O1072" s="6"/>
      <c r="P1072" s="6"/>
      <c r="Q1072" s="6"/>
      <c r="R1072" s="6"/>
      <c r="S1072" s="6"/>
      <c r="T1072" s="6"/>
      <c r="U1072" s="6"/>
      <c r="V1072" s="6"/>
      <c r="W1072" s="6"/>
      <c r="X1072" s="6"/>
      <c r="Y1072" s="6"/>
      <c r="Z1072" s="6"/>
      <c r="AA1072" s="6"/>
      <c r="AB1072" s="6"/>
      <c r="AC1072" s="6"/>
      <c r="AD1072" s="6"/>
      <c r="AE1072" s="6"/>
    </row>
    <row r="1073" spans="8:31" s="4" customFormat="1" ht="15" customHeight="1" x14ac:dyDescent="0.25">
      <c r="H1073" s="5"/>
      <c r="J1073" s="107"/>
      <c r="L1073" s="6"/>
      <c r="M1073" s="6"/>
      <c r="N1073" s="6"/>
      <c r="O1073" s="6"/>
      <c r="P1073" s="6"/>
      <c r="Q1073" s="6"/>
      <c r="R1073" s="6"/>
      <c r="S1073" s="6"/>
      <c r="T1073" s="6"/>
      <c r="U1073" s="6"/>
      <c r="V1073" s="6"/>
      <c r="W1073" s="6"/>
      <c r="X1073" s="6"/>
      <c r="Y1073" s="6"/>
      <c r="Z1073" s="6"/>
      <c r="AA1073" s="6"/>
      <c r="AB1073" s="6"/>
      <c r="AC1073" s="6"/>
      <c r="AD1073" s="6"/>
      <c r="AE1073" s="6"/>
    </row>
    <row r="1074" spans="8:31" s="4" customFormat="1" ht="15" customHeight="1" x14ac:dyDescent="0.25">
      <c r="H1074" s="5"/>
      <c r="J1074" s="107"/>
      <c r="L1074" s="6"/>
      <c r="M1074" s="6"/>
      <c r="N1074" s="6"/>
      <c r="O1074" s="6"/>
      <c r="P1074" s="6"/>
      <c r="Q1074" s="6"/>
      <c r="R1074" s="6"/>
      <c r="S1074" s="6"/>
      <c r="T1074" s="6"/>
      <c r="U1074" s="6"/>
      <c r="V1074" s="6"/>
      <c r="W1074" s="6"/>
      <c r="X1074" s="6"/>
      <c r="Y1074" s="6"/>
      <c r="Z1074" s="6"/>
      <c r="AA1074" s="6"/>
      <c r="AB1074" s="6"/>
      <c r="AC1074" s="6"/>
      <c r="AD1074" s="6"/>
      <c r="AE1074" s="6"/>
    </row>
    <row r="1075" spans="8:31" s="4" customFormat="1" ht="15" customHeight="1" x14ac:dyDescent="0.25">
      <c r="H1075" s="5"/>
      <c r="J1075" s="107"/>
      <c r="L1075" s="6"/>
      <c r="M1075" s="6"/>
      <c r="N1075" s="6"/>
      <c r="O1075" s="6"/>
      <c r="P1075" s="6"/>
      <c r="Q1075" s="6"/>
      <c r="R1075" s="6"/>
      <c r="S1075" s="6"/>
      <c r="T1075" s="6"/>
      <c r="U1075" s="6"/>
      <c r="V1075" s="6"/>
      <c r="W1075" s="6"/>
      <c r="X1075" s="6"/>
      <c r="Y1075" s="6"/>
      <c r="Z1075" s="6"/>
      <c r="AA1075" s="6"/>
      <c r="AB1075" s="6"/>
      <c r="AC1075" s="6"/>
      <c r="AD1075" s="6"/>
      <c r="AE1075" s="6"/>
    </row>
    <row r="1076" spans="8:31" s="4" customFormat="1" ht="15" customHeight="1" x14ac:dyDescent="0.25">
      <c r="H1076" s="5"/>
      <c r="J1076" s="107"/>
      <c r="L1076" s="6"/>
      <c r="M1076" s="6"/>
      <c r="N1076" s="6"/>
      <c r="O1076" s="6"/>
      <c r="P1076" s="6"/>
      <c r="Q1076" s="6"/>
      <c r="R1076" s="6"/>
      <c r="S1076" s="6"/>
      <c r="T1076" s="6"/>
      <c r="U1076" s="6"/>
      <c r="V1076" s="6"/>
      <c r="W1076" s="6"/>
      <c r="X1076" s="6"/>
      <c r="Y1076" s="6"/>
      <c r="Z1076" s="6"/>
      <c r="AA1076" s="6"/>
      <c r="AB1076" s="6"/>
      <c r="AC1076" s="6"/>
      <c r="AD1076" s="6"/>
      <c r="AE1076" s="6"/>
    </row>
    <row r="1077" spans="8:31" s="4" customFormat="1" ht="15" customHeight="1" x14ac:dyDescent="0.25">
      <c r="H1077" s="5"/>
      <c r="J1077" s="107"/>
      <c r="L1077" s="6"/>
      <c r="M1077" s="6"/>
      <c r="N1077" s="6"/>
      <c r="O1077" s="6"/>
      <c r="P1077" s="6"/>
      <c r="Q1077" s="6"/>
      <c r="R1077" s="6"/>
      <c r="S1077" s="6"/>
      <c r="T1077" s="6"/>
      <c r="U1077" s="6"/>
      <c r="V1077" s="6"/>
      <c r="W1077" s="6"/>
      <c r="X1077" s="6"/>
      <c r="Y1077" s="6"/>
      <c r="Z1077" s="6"/>
      <c r="AA1077" s="6"/>
      <c r="AB1077" s="6"/>
      <c r="AC1077" s="6"/>
      <c r="AD1077" s="6"/>
      <c r="AE1077" s="6"/>
    </row>
    <row r="1078" spans="8:31" s="4" customFormat="1" ht="15" customHeight="1" x14ac:dyDescent="0.25">
      <c r="H1078" s="5"/>
      <c r="J1078" s="107"/>
      <c r="L1078" s="6"/>
      <c r="M1078" s="6"/>
      <c r="N1078" s="6"/>
      <c r="O1078" s="6"/>
      <c r="P1078" s="6"/>
      <c r="Q1078" s="6"/>
      <c r="R1078" s="6"/>
      <c r="S1078" s="6"/>
      <c r="T1078" s="6"/>
      <c r="U1078" s="6"/>
      <c r="V1078" s="6"/>
      <c r="W1078" s="6"/>
      <c r="X1078" s="6"/>
      <c r="Y1078" s="6"/>
      <c r="Z1078" s="6"/>
      <c r="AA1078" s="6"/>
      <c r="AB1078" s="6"/>
      <c r="AC1078" s="6"/>
      <c r="AD1078" s="6"/>
      <c r="AE1078" s="6"/>
    </row>
    <row r="1079" spans="8:31" s="4" customFormat="1" ht="15" customHeight="1" x14ac:dyDescent="0.25">
      <c r="H1079" s="5"/>
      <c r="J1079" s="107"/>
      <c r="L1079" s="6"/>
      <c r="M1079" s="6"/>
      <c r="N1079" s="6"/>
      <c r="O1079" s="6"/>
      <c r="P1079" s="6"/>
      <c r="Q1079" s="6"/>
      <c r="R1079" s="6"/>
      <c r="S1079" s="6"/>
      <c r="T1079" s="6"/>
      <c r="U1079" s="6"/>
      <c r="V1079" s="6"/>
      <c r="W1079" s="6"/>
      <c r="X1079" s="6"/>
      <c r="Y1079" s="6"/>
      <c r="Z1079" s="6"/>
      <c r="AA1079" s="6"/>
      <c r="AB1079" s="6"/>
      <c r="AC1079" s="6"/>
      <c r="AD1079" s="6"/>
      <c r="AE1079" s="6"/>
    </row>
    <row r="1080" spans="8:31" s="4" customFormat="1" ht="15" customHeight="1" x14ac:dyDescent="0.25">
      <c r="H1080" s="5"/>
      <c r="J1080" s="107"/>
      <c r="L1080" s="6"/>
      <c r="M1080" s="6"/>
      <c r="N1080" s="6"/>
      <c r="O1080" s="6"/>
      <c r="P1080" s="6"/>
      <c r="Q1080" s="6"/>
      <c r="R1080" s="6"/>
      <c r="S1080" s="6"/>
      <c r="T1080" s="6"/>
      <c r="U1080" s="6"/>
      <c r="V1080" s="6"/>
      <c r="W1080" s="6"/>
      <c r="X1080" s="6"/>
      <c r="Y1080" s="6"/>
      <c r="Z1080" s="6"/>
      <c r="AA1080" s="6"/>
      <c r="AB1080" s="6"/>
      <c r="AC1080" s="6"/>
      <c r="AD1080" s="6"/>
      <c r="AE1080" s="6"/>
    </row>
    <row r="1081" spans="8:31" s="4" customFormat="1" ht="15" customHeight="1" x14ac:dyDescent="0.25">
      <c r="H1081" s="5"/>
      <c r="J1081" s="107"/>
      <c r="L1081" s="6"/>
      <c r="M1081" s="6"/>
      <c r="N1081" s="6"/>
      <c r="O1081" s="6"/>
      <c r="P1081" s="6"/>
      <c r="Q1081" s="6"/>
      <c r="R1081" s="6"/>
      <c r="S1081" s="6"/>
      <c r="T1081" s="6"/>
      <c r="U1081" s="6"/>
      <c r="V1081" s="6"/>
      <c r="W1081" s="6"/>
      <c r="X1081" s="6"/>
      <c r="Y1081" s="6"/>
      <c r="Z1081" s="6"/>
      <c r="AA1081" s="6"/>
      <c r="AB1081" s="6"/>
      <c r="AC1081" s="6"/>
      <c r="AD1081" s="6"/>
      <c r="AE1081" s="6"/>
    </row>
    <row r="1082" spans="8:31" s="4" customFormat="1" ht="15" customHeight="1" x14ac:dyDescent="0.25">
      <c r="H1082" s="5"/>
      <c r="J1082" s="107"/>
      <c r="L1082" s="6"/>
      <c r="M1082" s="6"/>
      <c r="N1082" s="6"/>
      <c r="O1082" s="6"/>
      <c r="P1082" s="6"/>
      <c r="Q1082" s="6"/>
      <c r="R1082" s="6"/>
      <c r="S1082" s="6"/>
      <c r="T1082" s="6"/>
      <c r="U1082" s="6"/>
      <c r="V1082" s="6"/>
      <c r="W1082" s="6"/>
      <c r="X1082" s="6"/>
      <c r="Y1082" s="6"/>
      <c r="Z1082" s="6"/>
      <c r="AA1082" s="6"/>
      <c r="AB1082" s="6"/>
      <c r="AC1082" s="6"/>
      <c r="AD1082" s="6"/>
      <c r="AE1082" s="6"/>
    </row>
    <row r="1083" spans="8:31" s="4" customFormat="1" ht="15" customHeight="1" x14ac:dyDescent="0.25">
      <c r="H1083" s="5"/>
      <c r="J1083" s="107"/>
      <c r="L1083" s="6"/>
      <c r="M1083" s="6"/>
      <c r="N1083" s="6"/>
      <c r="O1083" s="6"/>
      <c r="P1083" s="6"/>
      <c r="Q1083" s="6"/>
      <c r="R1083" s="6"/>
      <c r="S1083" s="6"/>
      <c r="T1083" s="6"/>
      <c r="U1083" s="6"/>
      <c r="V1083" s="6"/>
      <c r="W1083" s="6"/>
      <c r="X1083" s="6"/>
      <c r="Y1083" s="6"/>
      <c r="Z1083" s="6"/>
      <c r="AA1083" s="6"/>
      <c r="AB1083" s="6"/>
      <c r="AC1083" s="6"/>
      <c r="AD1083" s="6"/>
      <c r="AE1083" s="6"/>
    </row>
    <row r="1084" spans="8:31" s="4" customFormat="1" ht="15" customHeight="1" x14ac:dyDescent="0.25">
      <c r="H1084" s="5"/>
      <c r="J1084" s="107"/>
      <c r="L1084" s="6"/>
      <c r="M1084" s="6"/>
      <c r="N1084" s="6"/>
      <c r="O1084" s="6"/>
      <c r="P1084" s="6"/>
      <c r="Q1084" s="6"/>
      <c r="R1084" s="6"/>
      <c r="S1084" s="6"/>
      <c r="T1084" s="6"/>
      <c r="U1084" s="6"/>
      <c r="V1084" s="6"/>
      <c r="W1084" s="6"/>
      <c r="X1084" s="6"/>
      <c r="Y1084" s="6"/>
      <c r="Z1084" s="6"/>
      <c r="AA1084" s="6"/>
      <c r="AB1084" s="6"/>
      <c r="AC1084" s="6"/>
      <c r="AD1084" s="6"/>
      <c r="AE1084" s="6"/>
    </row>
    <row r="1085" spans="8:31" s="4" customFormat="1" ht="15" customHeight="1" x14ac:dyDescent="0.25">
      <c r="H1085" s="5"/>
      <c r="J1085" s="107"/>
      <c r="L1085" s="6"/>
      <c r="M1085" s="6"/>
      <c r="N1085" s="6"/>
      <c r="O1085" s="6"/>
      <c r="P1085" s="6"/>
      <c r="Q1085" s="6"/>
      <c r="R1085" s="6"/>
      <c r="S1085" s="6"/>
      <c r="T1085" s="6"/>
      <c r="U1085" s="6"/>
      <c r="V1085" s="6"/>
      <c r="W1085" s="6"/>
      <c r="X1085" s="6"/>
      <c r="Y1085" s="6"/>
      <c r="Z1085" s="6"/>
      <c r="AA1085" s="6"/>
      <c r="AB1085" s="6"/>
      <c r="AC1085" s="6"/>
      <c r="AD1085" s="6"/>
      <c r="AE1085" s="6"/>
    </row>
    <row r="1086" spans="8:31" s="4" customFormat="1" ht="15" customHeight="1" x14ac:dyDescent="0.25">
      <c r="H1086" s="5"/>
      <c r="J1086" s="107"/>
      <c r="L1086" s="6"/>
      <c r="M1086" s="6"/>
      <c r="N1086" s="6"/>
      <c r="O1086" s="6"/>
      <c r="P1086" s="6"/>
      <c r="Q1086" s="6"/>
      <c r="R1086" s="6"/>
      <c r="S1086" s="6"/>
      <c r="T1086" s="6"/>
      <c r="U1086" s="6"/>
      <c r="V1086" s="6"/>
      <c r="W1086" s="6"/>
      <c r="X1086" s="6"/>
      <c r="Y1086" s="6"/>
      <c r="Z1086" s="6"/>
      <c r="AA1086" s="6"/>
      <c r="AB1086" s="6"/>
      <c r="AC1086" s="6"/>
      <c r="AD1086" s="6"/>
      <c r="AE1086" s="6"/>
    </row>
    <row r="1087" spans="8:31" s="4" customFormat="1" ht="15" customHeight="1" x14ac:dyDescent="0.25">
      <c r="H1087" s="5"/>
      <c r="J1087" s="107"/>
      <c r="L1087" s="6"/>
      <c r="M1087" s="6"/>
      <c r="N1087" s="6"/>
      <c r="O1087" s="6"/>
      <c r="P1087" s="6"/>
      <c r="Q1087" s="6"/>
      <c r="R1087" s="6"/>
      <c r="S1087" s="6"/>
      <c r="T1087" s="6"/>
      <c r="U1087" s="6"/>
      <c r="V1087" s="6"/>
      <c r="W1087" s="6"/>
      <c r="X1087" s="6"/>
      <c r="Y1087" s="6"/>
      <c r="Z1087" s="6"/>
      <c r="AA1087" s="6"/>
      <c r="AB1087" s="6"/>
      <c r="AC1087" s="6"/>
      <c r="AD1087" s="6"/>
      <c r="AE1087" s="6"/>
    </row>
    <row r="1088" spans="8:31" s="4" customFormat="1" ht="15" customHeight="1" x14ac:dyDescent="0.25">
      <c r="H1088" s="5"/>
      <c r="J1088" s="107"/>
      <c r="L1088" s="6"/>
      <c r="M1088" s="6"/>
      <c r="N1088" s="6"/>
      <c r="O1088" s="6"/>
      <c r="P1088" s="6"/>
      <c r="Q1088" s="6"/>
      <c r="R1088" s="6"/>
      <c r="S1088" s="6"/>
      <c r="T1088" s="6"/>
      <c r="U1088" s="6"/>
      <c r="V1088" s="6"/>
      <c r="W1088" s="6"/>
      <c r="X1088" s="6"/>
      <c r="Y1088" s="6"/>
      <c r="Z1088" s="6"/>
      <c r="AA1088" s="6"/>
      <c r="AB1088" s="6"/>
      <c r="AC1088" s="6"/>
      <c r="AD1088" s="6"/>
      <c r="AE1088" s="6"/>
    </row>
    <row r="1089" spans="8:31" s="4" customFormat="1" ht="15" customHeight="1" x14ac:dyDescent="0.25">
      <c r="H1089" s="5"/>
      <c r="J1089" s="107"/>
      <c r="L1089" s="6"/>
      <c r="M1089" s="6"/>
      <c r="N1089" s="6"/>
      <c r="O1089" s="6"/>
      <c r="P1089" s="6"/>
      <c r="Q1089" s="6"/>
      <c r="R1089" s="6"/>
      <c r="S1089" s="6"/>
      <c r="T1089" s="6"/>
      <c r="U1089" s="6"/>
      <c r="V1089" s="6"/>
      <c r="W1089" s="6"/>
      <c r="X1089" s="6"/>
      <c r="Y1089" s="6"/>
      <c r="Z1089" s="6"/>
      <c r="AA1089" s="6"/>
      <c r="AB1089" s="6"/>
      <c r="AC1089" s="6"/>
      <c r="AD1089" s="6"/>
      <c r="AE1089" s="6"/>
    </row>
    <row r="1090" spans="8:31" s="4" customFormat="1" ht="15" customHeight="1" x14ac:dyDescent="0.25">
      <c r="H1090" s="5"/>
      <c r="J1090" s="107"/>
      <c r="L1090" s="6"/>
      <c r="M1090" s="6"/>
      <c r="N1090" s="6"/>
      <c r="O1090" s="6"/>
      <c r="P1090" s="6"/>
      <c r="Q1090" s="6"/>
      <c r="R1090" s="6"/>
      <c r="S1090" s="6"/>
      <c r="T1090" s="6"/>
      <c r="U1090" s="6"/>
      <c r="V1090" s="6"/>
      <c r="W1090" s="6"/>
      <c r="X1090" s="6"/>
      <c r="Y1090" s="6"/>
      <c r="Z1090" s="6"/>
      <c r="AA1090" s="6"/>
      <c r="AB1090" s="6"/>
      <c r="AC1090" s="6"/>
      <c r="AD1090" s="6"/>
      <c r="AE1090" s="6"/>
    </row>
    <row r="1091" spans="8:31" s="4" customFormat="1" ht="15" customHeight="1" x14ac:dyDescent="0.25">
      <c r="H1091" s="5"/>
      <c r="J1091" s="107"/>
      <c r="L1091" s="6"/>
      <c r="M1091" s="6"/>
      <c r="N1091" s="6"/>
      <c r="O1091" s="6"/>
      <c r="P1091" s="6"/>
      <c r="Q1091" s="6"/>
      <c r="R1091" s="6"/>
      <c r="S1091" s="6"/>
      <c r="T1091" s="6"/>
      <c r="U1091" s="6"/>
      <c r="V1091" s="6"/>
      <c r="W1091" s="6"/>
      <c r="X1091" s="6"/>
      <c r="Y1091" s="6"/>
      <c r="Z1091" s="6"/>
      <c r="AA1091" s="6"/>
      <c r="AB1091" s="6"/>
      <c r="AC1091" s="6"/>
      <c r="AD1091" s="6"/>
      <c r="AE1091" s="6"/>
    </row>
    <row r="1092" spans="8:31" s="4" customFormat="1" ht="15" customHeight="1" x14ac:dyDescent="0.25">
      <c r="H1092" s="5"/>
      <c r="J1092" s="107"/>
      <c r="L1092" s="6"/>
      <c r="M1092" s="6"/>
      <c r="N1092" s="6"/>
      <c r="O1092" s="6"/>
      <c r="P1092" s="6"/>
      <c r="Q1092" s="6"/>
      <c r="R1092" s="6"/>
      <c r="S1092" s="6"/>
      <c r="T1092" s="6"/>
      <c r="U1092" s="6"/>
      <c r="V1092" s="6"/>
      <c r="W1092" s="6"/>
      <c r="X1092" s="6"/>
      <c r="Y1092" s="6"/>
      <c r="Z1092" s="6"/>
      <c r="AA1092" s="6"/>
      <c r="AB1092" s="6"/>
      <c r="AC1092" s="6"/>
      <c r="AD1092" s="6"/>
      <c r="AE1092" s="6"/>
    </row>
    <row r="1093" spans="8:31" s="4" customFormat="1" ht="15" customHeight="1" x14ac:dyDescent="0.25">
      <c r="H1093" s="5"/>
      <c r="J1093" s="107"/>
      <c r="L1093" s="6"/>
      <c r="M1093" s="6"/>
      <c r="N1093" s="6"/>
      <c r="O1093" s="6"/>
      <c r="P1093" s="6"/>
      <c r="Q1093" s="6"/>
      <c r="R1093" s="6"/>
      <c r="S1093" s="6"/>
      <c r="T1093" s="6"/>
      <c r="U1093" s="6"/>
      <c r="V1093" s="6"/>
      <c r="W1093" s="6"/>
      <c r="X1093" s="6"/>
      <c r="Y1093" s="6"/>
      <c r="Z1093" s="6"/>
      <c r="AA1093" s="6"/>
      <c r="AB1093" s="6"/>
      <c r="AC1093" s="6"/>
      <c r="AD1093" s="6"/>
      <c r="AE1093" s="6"/>
    </row>
    <row r="1094" spans="8:31" s="4" customFormat="1" ht="15" customHeight="1" x14ac:dyDescent="0.25">
      <c r="H1094" s="5"/>
      <c r="J1094" s="107"/>
      <c r="L1094" s="6"/>
      <c r="M1094" s="6"/>
      <c r="N1094" s="6"/>
      <c r="O1094" s="6"/>
      <c r="P1094" s="6"/>
      <c r="Q1094" s="6"/>
      <c r="R1094" s="6"/>
      <c r="S1094" s="6"/>
      <c r="T1094" s="6"/>
      <c r="U1094" s="6"/>
      <c r="V1094" s="6"/>
      <c r="W1094" s="6"/>
      <c r="X1094" s="6"/>
      <c r="Y1094" s="6"/>
      <c r="Z1094" s="6"/>
      <c r="AA1094" s="6"/>
      <c r="AB1094" s="6"/>
      <c r="AC1094" s="6"/>
      <c r="AD1094" s="6"/>
      <c r="AE1094" s="6"/>
    </row>
    <row r="1095" spans="8:31" s="4" customFormat="1" ht="15" customHeight="1" x14ac:dyDescent="0.25">
      <c r="H1095" s="5"/>
      <c r="J1095" s="107"/>
      <c r="L1095" s="6"/>
      <c r="M1095" s="6"/>
      <c r="N1095" s="6"/>
      <c r="O1095" s="6"/>
      <c r="P1095" s="6"/>
      <c r="Q1095" s="6"/>
      <c r="R1095" s="6"/>
      <c r="S1095" s="6"/>
      <c r="T1095" s="6"/>
      <c r="U1095" s="6"/>
      <c r="V1095" s="6"/>
      <c r="W1095" s="6"/>
      <c r="X1095" s="6"/>
      <c r="Y1095" s="6"/>
      <c r="Z1095" s="6"/>
      <c r="AA1095" s="6"/>
      <c r="AB1095" s="6"/>
      <c r="AC1095" s="6"/>
      <c r="AD1095" s="6"/>
      <c r="AE1095" s="6"/>
    </row>
    <row r="1096" spans="8:31" s="4" customFormat="1" ht="15" customHeight="1" x14ac:dyDescent="0.25">
      <c r="H1096" s="5"/>
      <c r="J1096" s="107"/>
      <c r="L1096" s="6"/>
      <c r="M1096" s="6"/>
      <c r="N1096" s="6"/>
      <c r="O1096" s="6"/>
      <c r="P1096" s="6"/>
      <c r="Q1096" s="6"/>
      <c r="R1096" s="6"/>
      <c r="S1096" s="6"/>
      <c r="T1096" s="6"/>
      <c r="U1096" s="6"/>
      <c r="V1096" s="6"/>
      <c r="W1096" s="6"/>
      <c r="X1096" s="6"/>
      <c r="Y1096" s="6"/>
      <c r="Z1096" s="6"/>
      <c r="AA1096" s="6"/>
      <c r="AB1096" s="6"/>
      <c r="AC1096" s="6"/>
      <c r="AD1096" s="6"/>
      <c r="AE1096" s="6"/>
    </row>
    <row r="1097" spans="8:31" s="4" customFormat="1" ht="15" customHeight="1" x14ac:dyDescent="0.25">
      <c r="H1097" s="5"/>
      <c r="J1097" s="107"/>
      <c r="L1097" s="6"/>
      <c r="M1097" s="6"/>
      <c r="N1097" s="6"/>
      <c r="O1097" s="6"/>
      <c r="P1097" s="6"/>
      <c r="Q1097" s="6"/>
      <c r="R1097" s="6"/>
      <c r="S1097" s="6"/>
      <c r="T1097" s="6"/>
      <c r="U1097" s="6"/>
      <c r="V1097" s="6"/>
      <c r="W1097" s="6"/>
      <c r="X1097" s="6"/>
      <c r="Y1097" s="6"/>
      <c r="Z1097" s="6"/>
      <c r="AA1097" s="6"/>
      <c r="AB1097" s="6"/>
      <c r="AC1097" s="6"/>
      <c r="AD1097" s="6"/>
      <c r="AE1097" s="6"/>
    </row>
    <row r="1098" spans="8:31" s="4" customFormat="1" ht="15" customHeight="1" x14ac:dyDescent="0.25">
      <c r="H1098" s="5"/>
      <c r="J1098" s="107"/>
      <c r="L1098" s="6"/>
      <c r="M1098" s="6"/>
      <c r="N1098" s="6"/>
      <c r="O1098" s="6"/>
      <c r="P1098" s="6"/>
      <c r="Q1098" s="6"/>
      <c r="R1098" s="6"/>
      <c r="S1098" s="6"/>
      <c r="T1098" s="6"/>
      <c r="U1098" s="6"/>
      <c r="V1098" s="6"/>
      <c r="W1098" s="6"/>
      <c r="X1098" s="6"/>
      <c r="Y1098" s="6"/>
      <c r="Z1098" s="6"/>
      <c r="AA1098" s="6"/>
      <c r="AB1098" s="6"/>
      <c r="AC1098" s="6"/>
      <c r="AD1098" s="6"/>
      <c r="AE1098" s="6"/>
    </row>
    <row r="1099" spans="8:31" s="4" customFormat="1" ht="15" customHeight="1" x14ac:dyDescent="0.25">
      <c r="H1099" s="5"/>
      <c r="J1099" s="107"/>
      <c r="L1099" s="6"/>
      <c r="M1099" s="6"/>
      <c r="N1099" s="6"/>
      <c r="O1099" s="6"/>
      <c r="P1099" s="6"/>
      <c r="Q1099" s="6"/>
      <c r="R1099" s="6"/>
      <c r="S1099" s="6"/>
      <c r="T1099" s="6"/>
      <c r="U1099" s="6"/>
      <c r="V1099" s="6"/>
      <c r="W1099" s="6"/>
      <c r="X1099" s="6"/>
      <c r="Y1099" s="6"/>
      <c r="Z1099" s="6"/>
      <c r="AA1099" s="6"/>
      <c r="AB1099" s="6"/>
      <c r="AC1099" s="6"/>
      <c r="AD1099" s="6"/>
      <c r="AE1099" s="6"/>
    </row>
    <row r="1100" spans="8:31" s="4" customFormat="1" ht="15" customHeight="1" x14ac:dyDescent="0.25">
      <c r="H1100" s="5"/>
      <c r="J1100" s="107"/>
      <c r="L1100" s="6"/>
      <c r="M1100" s="6"/>
      <c r="N1100" s="6"/>
      <c r="O1100" s="6"/>
      <c r="P1100" s="6"/>
      <c r="Q1100" s="6"/>
      <c r="R1100" s="6"/>
      <c r="S1100" s="6"/>
      <c r="T1100" s="6"/>
      <c r="U1100" s="6"/>
      <c r="V1100" s="6"/>
      <c r="W1100" s="6"/>
      <c r="X1100" s="6"/>
      <c r="Y1100" s="6"/>
      <c r="Z1100" s="6"/>
      <c r="AA1100" s="6"/>
      <c r="AB1100" s="6"/>
      <c r="AC1100" s="6"/>
      <c r="AD1100" s="6"/>
      <c r="AE1100" s="6"/>
    </row>
    <row r="1101" spans="8:31" s="4" customFormat="1" ht="15" customHeight="1" x14ac:dyDescent="0.25">
      <c r="H1101" s="5"/>
      <c r="J1101" s="107"/>
      <c r="L1101" s="6"/>
      <c r="M1101" s="6"/>
      <c r="N1101" s="6"/>
      <c r="O1101" s="6"/>
      <c r="P1101" s="6"/>
      <c r="Q1101" s="6"/>
      <c r="R1101" s="6"/>
      <c r="S1101" s="6"/>
      <c r="T1101" s="6"/>
      <c r="U1101" s="6"/>
      <c r="V1101" s="6"/>
      <c r="W1101" s="6"/>
      <c r="X1101" s="6"/>
      <c r="Y1101" s="6"/>
      <c r="Z1101" s="6"/>
      <c r="AA1101" s="6"/>
      <c r="AB1101" s="6"/>
      <c r="AC1101" s="6"/>
      <c r="AD1101" s="6"/>
      <c r="AE1101" s="6"/>
    </row>
    <row r="1102" spans="8:31" s="4" customFormat="1" ht="15" customHeight="1" x14ac:dyDescent="0.25">
      <c r="H1102" s="5"/>
      <c r="J1102" s="107"/>
      <c r="L1102" s="6"/>
      <c r="M1102" s="6"/>
      <c r="N1102" s="6"/>
      <c r="O1102" s="6"/>
      <c r="P1102" s="6"/>
      <c r="Q1102" s="6"/>
      <c r="R1102" s="6"/>
      <c r="S1102" s="6"/>
      <c r="T1102" s="6"/>
      <c r="U1102" s="6"/>
      <c r="V1102" s="6"/>
      <c r="W1102" s="6"/>
      <c r="X1102" s="6"/>
      <c r="Y1102" s="6"/>
      <c r="Z1102" s="6"/>
      <c r="AA1102" s="6"/>
      <c r="AB1102" s="6"/>
      <c r="AC1102" s="6"/>
      <c r="AD1102" s="6"/>
      <c r="AE1102" s="6"/>
    </row>
    <row r="1103" spans="8:31" s="4" customFormat="1" ht="15" customHeight="1" x14ac:dyDescent="0.25">
      <c r="H1103" s="5"/>
      <c r="J1103" s="107"/>
      <c r="L1103" s="6"/>
      <c r="M1103" s="6"/>
      <c r="N1103" s="6"/>
      <c r="O1103" s="6"/>
      <c r="P1103" s="6"/>
      <c r="Q1103" s="6"/>
      <c r="R1103" s="6"/>
      <c r="S1103" s="6"/>
      <c r="T1103" s="6"/>
      <c r="U1103" s="6"/>
      <c r="V1103" s="6"/>
      <c r="W1103" s="6"/>
      <c r="X1103" s="6"/>
      <c r="Y1103" s="6"/>
      <c r="Z1103" s="6"/>
      <c r="AA1103" s="6"/>
      <c r="AB1103" s="6"/>
      <c r="AC1103" s="6"/>
      <c r="AD1103" s="6"/>
      <c r="AE1103" s="6"/>
    </row>
    <row r="1104" spans="8:31" s="4" customFormat="1" ht="15" customHeight="1" x14ac:dyDescent="0.25">
      <c r="H1104" s="5"/>
      <c r="J1104" s="107"/>
      <c r="L1104" s="6"/>
      <c r="M1104" s="6"/>
      <c r="N1104" s="6"/>
      <c r="O1104" s="6"/>
      <c r="P1104" s="6"/>
      <c r="Q1104" s="6"/>
      <c r="R1104" s="6"/>
      <c r="S1104" s="6"/>
      <c r="T1104" s="6"/>
      <c r="U1104" s="6"/>
      <c r="V1104" s="6"/>
      <c r="W1104" s="6"/>
      <c r="X1104" s="6"/>
      <c r="Y1104" s="6"/>
      <c r="Z1104" s="6"/>
      <c r="AA1104" s="6"/>
      <c r="AB1104" s="6"/>
      <c r="AC1104" s="6"/>
      <c r="AD1104" s="6"/>
      <c r="AE1104" s="6"/>
    </row>
    <row r="1105" spans="8:31" s="4" customFormat="1" ht="15" customHeight="1" x14ac:dyDescent="0.25">
      <c r="H1105" s="5"/>
      <c r="J1105" s="107"/>
      <c r="L1105" s="6"/>
      <c r="M1105" s="6"/>
      <c r="N1105" s="6"/>
      <c r="O1105" s="6"/>
      <c r="P1105" s="6"/>
      <c r="Q1105" s="6"/>
      <c r="R1105" s="6"/>
      <c r="S1105" s="6"/>
      <c r="T1105" s="6"/>
      <c r="U1105" s="6"/>
      <c r="V1105" s="6"/>
      <c r="W1105" s="6"/>
      <c r="X1105" s="6"/>
      <c r="Y1105" s="6"/>
      <c r="Z1105" s="6"/>
      <c r="AA1105" s="6"/>
      <c r="AB1105" s="6"/>
      <c r="AC1105" s="6"/>
      <c r="AD1105" s="6"/>
      <c r="AE1105" s="6"/>
    </row>
    <row r="1106" spans="8:31" s="4" customFormat="1" ht="15" customHeight="1" x14ac:dyDescent="0.25">
      <c r="H1106" s="5"/>
      <c r="J1106" s="107"/>
      <c r="L1106" s="6"/>
      <c r="M1106" s="6"/>
      <c r="N1106" s="6"/>
      <c r="O1106" s="6"/>
      <c r="P1106" s="6"/>
      <c r="Q1106" s="6"/>
      <c r="R1106" s="6"/>
      <c r="S1106" s="6"/>
      <c r="T1106" s="6"/>
      <c r="U1106" s="6"/>
      <c r="V1106" s="6"/>
      <c r="W1106" s="6"/>
      <c r="X1106" s="6"/>
      <c r="Y1106" s="6"/>
      <c r="Z1106" s="6"/>
      <c r="AA1106" s="6"/>
      <c r="AB1106" s="6"/>
      <c r="AC1106" s="6"/>
      <c r="AD1106" s="6"/>
      <c r="AE1106" s="6"/>
    </row>
    <row r="1107" spans="8:31" s="4" customFormat="1" ht="15" customHeight="1" x14ac:dyDescent="0.25">
      <c r="H1107" s="5"/>
      <c r="J1107" s="107"/>
      <c r="L1107" s="6"/>
      <c r="M1107" s="6"/>
      <c r="N1107" s="6"/>
      <c r="O1107" s="6"/>
      <c r="P1107" s="6"/>
      <c r="Q1107" s="6"/>
      <c r="R1107" s="6"/>
      <c r="S1107" s="6"/>
      <c r="T1107" s="6"/>
      <c r="U1107" s="6"/>
      <c r="V1107" s="6"/>
      <c r="W1107" s="6"/>
      <c r="X1107" s="6"/>
      <c r="Y1107" s="6"/>
      <c r="Z1107" s="6"/>
      <c r="AA1107" s="6"/>
      <c r="AB1107" s="6"/>
      <c r="AC1107" s="6"/>
      <c r="AD1107" s="6"/>
      <c r="AE1107" s="6"/>
    </row>
    <row r="1108" spans="8:31" s="4" customFormat="1" ht="15" customHeight="1" x14ac:dyDescent="0.25">
      <c r="H1108" s="5"/>
      <c r="J1108" s="107"/>
      <c r="L1108" s="6"/>
      <c r="M1108" s="6"/>
      <c r="N1108" s="6"/>
      <c r="O1108" s="6"/>
      <c r="P1108" s="6"/>
      <c r="Q1108" s="6"/>
      <c r="R1108" s="6"/>
      <c r="S1108" s="6"/>
      <c r="T1108" s="6"/>
      <c r="U1108" s="6"/>
      <c r="V1108" s="6"/>
      <c r="W1108" s="6"/>
      <c r="X1108" s="6"/>
      <c r="Y1108" s="6"/>
      <c r="Z1108" s="6"/>
      <c r="AA1108" s="6"/>
      <c r="AB1108" s="6"/>
      <c r="AC1108" s="6"/>
      <c r="AD1108" s="6"/>
      <c r="AE1108" s="6"/>
    </row>
    <row r="1109" spans="8:31" s="4" customFormat="1" ht="15" customHeight="1" x14ac:dyDescent="0.25">
      <c r="H1109" s="5"/>
      <c r="J1109" s="107"/>
      <c r="L1109" s="6"/>
      <c r="M1109" s="6"/>
      <c r="N1109" s="6"/>
      <c r="O1109" s="6"/>
      <c r="P1109" s="6"/>
      <c r="Q1109" s="6"/>
      <c r="R1109" s="6"/>
      <c r="S1109" s="6"/>
      <c r="T1109" s="6"/>
      <c r="U1109" s="6"/>
      <c r="V1109" s="6"/>
      <c r="W1109" s="6"/>
      <c r="X1109" s="6"/>
      <c r="Y1109" s="6"/>
      <c r="Z1109" s="6"/>
      <c r="AA1109" s="6"/>
      <c r="AB1109" s="6"/>
      <c r="AC1109" s="6"/>
      <c r="AD1109" s="6"/>
      <c r="AE1109" s="6"/>
    </row>
    <row r="1110" spans="8:31" s="4" customFormat="1" ht="15" customHeight="1" x14ac:dyDescent="0.25">
      <c r="H1110" s="5"/>
      <c r="J1110" s="107"/>
      <c r="L1110" s="6"/>
      <c r="M1110" s="6"/>
      <c r="N1110" s="6"/>
      <c r="O1110" s="6"/>
      <c r="P1110" s="6"/>
      <c r="Q1110" s="6"/>
      <c r="R1110" s="6"/>
      <c r="S1110" s="6"/>
      <c r="T1110" s="6"/>
      <c r="U1110" s="6"/>
      <c r="V1110" s="6"/>
      <c r="W1110" s="6"/>
      <c r="X1110" s="6"/>
      <c r="Y1110" s="6"/>
      <c r="Z1110" s="6"/>
      <c r="AA1110" s="6"/>
      <c r="AB1110" s="6"/>
      <c r="AC1110" s="6"/>
      <c r="AD1110" s="6"/>
      <c r="AE1110" s="6"/>
    </row>
    <row r="1111" spans="8:31" s="4" customFormat="1" ht="15" customHeight="1" x14ac:dyDescent="0.25">
      <c r="H1111" s="5"/>
      <c r="J1111" s="107"/>
      <c r="L1111" s="6"/>
      <c r="M1111" s="6"/>
      <c r="N1111" s="6"/>
      <c r="O1111" s="6"/>
      <c r="P1111" s="6"/>
      <c r="Q1111" s="6"/>
      <c r="R1111" s="6"/>
      <c r="S1111" s="6"/>
      <c r="T1111" s="6"/>
      <c r="U1111" s="6"/>
      <c r="V1111" s="6"/>
      <c r="W1111" s="6"/>
      <c r="X1111" s="6"/>
      <c r="Y1111" s="6"/>
      <c r="Z1111" s="6"/>
      <c r="AA1111" s="6"/>
      <c r="AB1111" s="6"/>
      <c r="AC1111" s="6"/>
      <c r="AD1111" s="6"/>
      <c r="AE1111" s="6"/>
    </row>
    <row r="1112" spans="8:31" s="4" customFormat="1" ht="15" customHeight="1" x14ac:dyDescent="0.25">
      <c r="H1112" s="5"/>
      <c r="J1112" s="107"/>
      <c r="L1112" s="6"/>
      <c r="M1112" s="6"/>
      <c r="N1112" s="6"/>
      <c r="O1112" s="6"/>
      <c r="P1112" s="6"/>
      <c r="Q1112" s="6"/>
      <c r="R1112" s="6"/>
      <c r="S1112" s="6"/>
      <c r="T1112" s="6"/>
      <c r="U1112" s="6"/>
      <c r="V1112" s="6"/>
      <c r="W1112" s="6"/>
      <c r="X1112" s="6"/>
      <c r="Y1112" s="6"/>
      <c r="Z1112" s="6"/>
      <c r="AA1112" s="6"/>
      <c r="AB1112" s="6"/>
      <c r="AC1112" s="6"/>
      <c r="AD1112" s="6"/>
      <c r="AE1112" s="6"/>
    </row>
    <row r="1113" spans="8:31" s="4" customFormat="1" ht="15" customHeight="1" x14ac:dyDescent="0.25">
      <c r="H1113" s="5"/>
      <c r="J1113" s="107"/>
      <c r="L1113" s="6"/>
      <c r="M1113" s="6"/>
      <c r="N1113" s="6"/>
      <c r="O1113" s="6"/>
      <c r="P1113" s="6"/>
      <c r="Q1113" s="6"/>
      <c r="R1113" s="6"/>
      <c r="S1113" s="6"/>
      <c r="T1113" s="6"/>
      <c r="U1113" s="6"/>
      <c r="V1113" s="6"/>
      <c r="W1113" s="6"/>
      <c r="X1113" s="6"/>
      <c r="Y1113" s="6"/>
      <c r="Z1113" s="6"/>
      <c r="AA1113" s="6"/>
      <c r="AB1113" s="6"/>
      <c r="AC1113" s="6"/>
      <c r="AD1113" s="6"/>
      <c r="AE1113" s="6"/>
    </row>
    <row r="1114" spans="8:31" s="4" customFormat="1" ht="15" customHeight="1" x14ac:dyDescent="0.25">
      <c r="H1114" s="5"/>
      <c r="J1114" s="107"/>
      <c r="L1114" s="6"/>
      <c r="M1114" s="6"/>
      <c r="N1114" s="6"/>
      <c r="O1114" s="6"/>
      <c r="P1114" s="6"/>
      <c r="Q1114" s="6"/>
      <c r="R1114" s="6"/>
      <c r="S1114" s="6"/>
      <c r="T1114" s="6"/>
      <c r="U1114" s="6"/>
      <c r="V1114" s="6"/>
      <c r="W1114" s="6"/>
      <c r="X1114" s="6"/>
      <c r="Y1114" s="6"/>
      <c r="Z1114" s="6"/>
      <c r="AA1114" s="6"/>
      <c r="AB1114" s="6"/>
      <c r="AC1114" s="6"/>
      <c r="AD1114" s="6"/>
      <c r="AE1114" s="6"/>
    </row>
    <row r="1115" spans="8:31" s="4" customFormat="1" ht="15" customHeight="1" x14ac:dyDescent="0.25">
      <c r="H1115" s="5"/>
      <c r="J1115" s="107"/>
      <c r="L1115" s="6"/>
      <c r="M1115" s="6"/>
      <c r="N1115" s="6"/>
      <c r="O1115" s="6"/>
      <c r="P1115" s="6"/>
      <c r="Q1115" s="6"/>
      <c r="R1115" s="6"/>
      <c r="S1115" s="6"/>
      <c r="T1115" s="6"/>
      <c r="U1115" s="6"/>
      <c r="V1115" s="6"/>
      <c r="W1115" s="6"/>
      <c r="X1115" s="6"/>
      <c r="Y1115" s="6"/>
      <c r="Z1115" s="6"/>
      <c r="AA1115" s="6"/>
      <c r="AB1115" s="6"/>
      <c r="AC1115" s="6"/>
      <c r="AD1115" s="6"/>
      <c r="AE1115" s="6"/>
    </row>
    <row r="1116" spans="8:31" s="4" customFormat="1" ht="15" customHeight="1" x14ac:dyDescent="0.25">
      <c r="H1116" s="5"/>
      <c r="J1116" s="107"/>
      <c r="L1116" s="6"/>
      <c r="M1116" s="6"/>
      <c r="N1116" s="6"/>
      <c r="O1116" s="6"/>
      <c r="P1116" s="6"/>
      <c r="Q1116" s="6"/>
      <c r="R1116" s="6"/>
      <c r="S1116" s="6"/>
      <c r="T1116" s="6"/>
      <c r="U1116" s="6"/>
      <c r="V1116" s="6"/>
      <c r="W1116" s="6"/>
      <c r="X1116" s="6"/>
      <c r="Y1116" s="6"/>
      <c r="Z1116" s="6"/>
      <c r="AA1116" s="6"/>
      <c r="AB1116" s="6"/>
      <c r="AC1116" s="6"/>
      <c r="AD1116" s="6"/>
      <c r="AE1116" s="6"/>
    </row>
    <row r="1117" spans="8:31" s="4" customFormat="1" ht="15" customHeight="1" x14ac:dyDescent="0.25">
      <c r="H1117" s="5"/>
      <c r="J1117" s="107"/>
      <c r="L1117" s="6"/>
      <c r="M1117" s="6"/>
      <c r="N1117" s="6"/>
      <c r="O1117" s="6"/>
      <c r="P1117" s="6"/>
      <c r="Q1117" s="6"/>
      <c r="R1117" s="6"/>
      <c r="S1117" s="6"/>
      <c r="T1117" s="6"/>
      <c r="U1117" s="6"/>
      <c r="V1117" s="6"/>
      <c r="W1117" s="6"/>
      <c r="X1117" s="6"/>
      <c r="Y1117" s="6"/>
      <c r="Z1117" s="6"/>
      <c r="AA1117" s="6"/>
      <c r="AB1117" s="6"/>
      <c r="AC1117" s="6"/>
      <c r="AD1117" s="6"/>
      <c r="AE1117" s="6"/>
    </row>
    <row r="1118" spans="8:31" s="4" customFormat="1" ht="15" customHeight="1" x14ac:dyDescent="0.25">
      <c r="H1118" s="5"/>
      <c r="J1118" s="107"/>
      <c r="L1118" s="6"/>
      <c r="M1118" s="6"/>
      <c r="N1118" s="6"/>
      <c r="O1118" s="6"/>
      <c r="P1118" s="6"/>
      <c r="Q1118" s="6"/>
      <c r="R1118" s="6"/>
      <c r="S1118" s="6"/>
      <c r="T1118" s="6"/>
      <c r="U1118" s="6"/>
      <c r="V1118" s="6"/>
      <c r="W1118" s="6"/>
      <c r="X1118" s="6"/>
      <c r="Y1118" s="6"/>
      <c r="Z1118" s="6"/>
      <c r="AA1118" s="6"/>
      <c r="AB1118" s="6"/>
      <c r="AC1118" s="6"/>
      <c r="AD1118" s="6"/>
      <c r="AE1118" s="6"/>
    </row>
    <row r="1119" spans="8:31" s="4" customFormat="1" ht="15" customHeight="1" x14ac:dyDescent="0.25">
      <c r="H1119" s="5"/>
      <c r="J1119" s="107"/>
      <c r="L1119" s="6"/>
      <c r="M1119" s="6"/>
      <c r="N1119" s="6"/>
      <c r="O1119" s="6"/>
      <c r="P1119" s="6"/>
      <c r="Q1119" s="6"/>
      <c r="R1119" s="6"/>
      <c r="S1119" s="6"/>
      <c r="T1119" s="6"/>
      <c r="U1119" s="6"/>
      <c r="V1119" s="6"/>
      <c r="W1119" s="6"/>
      <c r="X1119" s="6"/>
      <c r="Y1119" s="6"/>
      <c r="Z1119" s="6"/>
      <c r="AA1119" s="6"/>
      <c r="AB1119" s="6"/>
      <c r="AC1119" s="6"/>
      <c r="AD1119" s="6"/>
      <c r="AE1119" s="6"/>
    </row>
    <row r="1120" spans="8:31" s="4" customFormat="1" ht="15" customHeight="1" x14ac:dyDescent="0.25">
      <c r="H1120" s="5"/>
      <c r="J1120" s="107"/>
      <c r="L1120" s="6"/>
      <c r="M1120" s="6"/>
      <c r="N1120" s="6"/>
      <c r="O1120" s="6"/>
      <c r="P1120" s="6"/>
      <c r="Q1120" s="6"/>
      <c r="R1120" s="6"/>
      <c r="S1120" s="6"/>
      <c r="T1120" s="6"/>
      <c r="U1120" s="6"/>
      <c r="V1120" s="6"/>
      <c r="W1120" s="6"/>
      <c r="X1120" s="6"/>
      <c r="Y1120" s="6"/>
      <c r="Z1120" s="6"/>
      <c r="AA1120" s="6"/>
      <c r="AB1120" s="6"/>
      <c r="AC1120" s="6"/>
      <c r="AD1120" s="6"/>
      <c r="AE1120" s="6"/>
    </row>
    <row r="1121" spans="8:31" s="4" customFormat="1" ht="15" customHeight="1" x14ac:dyDescent="0.25">
      <c r="H1121" s="5"/>
      <c r="J1121" s="107"/>
      <c r="L1121" s="6"/>
      <c r="M1121" s="6"/>
      <c r="N1121" s="6"/>
      <c r="O1121" s="6"/>
      <c r="P1121" s="6"/>
      <c r="Q1121" s="6"/>
      <c r="R1121" s="6"/>
      <c r="S1121" s="6"/>
      <c r="T1121" s="6"/>
      <c r="U1121" s="6"/>
      <c r="V1121" s="6"/>
      <c r="W1121" s="6"/>
      <c r="X1121" s="6"/>
      <c r="Y1121" s="6"/>
      <c r="Z1121" s="6"/>
      <c r="AA1121" s="6"/>
      <c r="AB1121" s="6"/>
      <c r="AC1121" s="6"/>
      <c r="AD1121" s="6"/>
      <c r="AE1121" s="6"/>
    </row>
    <row r="1122" spans="8:31" s="4" customFormat="1" ht="15" customHeight="1" x14ac:dyDescent="0.25">
      <c r="H1122" s="5"/>
      <c r="J1122" s="107"/>
      <c r="L1122" s="6"/>
      <c r="M1122" s="6"/>
      <c r="N1122" s="6"/>
      <c r="O1122" s="6"/>
      <c r="P1122" s="6"/>
      <c r="Q1122" s="6"/>
      <c r="R1122" s="6"/>
      <c r="S1122" s="6"/>
      <c r="T1122" s="6"/>
      <c r="U1122" s="6"/>
      <c r="V1122" s="6"/>
      <c r="W1122" s="6"/>
      <c r="X1122" s="6"/>
      <c r="Y1122" s="6"/>
      <c r="Z1122" s="6"/>
      <c r="AA1122" s="6"/>
      <c r="AB1122" s="6"/>
      <c r="AC1122" s="6"/>
      <c r="AD1122" s="6"/>
      <c r="AE1122" s="6"/>
    </row>
    <row r="1123" spans="8:31" s="4" customFormat="1" ht="15" customHeight="1" x14ac:dyDescent="0.25">
      <c r="H1123" s="5"/>
      <c r="J1123" s="107"/>
      <c r="L1123" s="6"/>
      <c r="M1123" s="6"/>
      <c r="N1123" s="6"/>
      <c r="O1123" s="6"/>
      <c r="P1123" s="6"/>
      <c r="Q1123" s="6"/>
      <c r="R1123" s="6"/>
      <c r="S1123" s="6"/>
      <c r="T1123" s="6"/>
      <c r="U1123" s="6"/>
      <c r="V1123" s="6"/>
      <c r="W1123" s="6"/>
      <c r="X1123" s="6"/>
      <c r="Y1123" s="6"/>
      <c r="Z1123" s="6"/>
      <c r="AA1123" s="6"/>
      <c r="AB1123" s="6"/>
      <c r="AC1123" s="6"/>
      <c r="AD1123" s="6"/>
      <c r="AE1123" s="6"/>
    </row>
    <row r="1124" spans="8:31" s="4" customFormat="1" ht="15" customHeight="1" x14ac:dyDescent="0.25">
      <c r="H1124" s="5"/>
      <c r="J1124" s="107"/>
      <c r="L1124" s="6"/>
      <c r="M1124" s="6"/>
      <c r="N1124" s="6"/>
      <c r="O1124" s="6"/>
      <c r="P1124" s="6"/>
      <c r="Q1124" s="6"/>
      <c r="R1124" s="6"/>
      <c r="S1124" s="6"/>
      <c r="T1124" s="6"/>
      <c r="U1124" s="6"/>
      <c r="V1124" s="6"/>
      <c r="W1124" s="6"/>
      <c r="X1124" s="6"/>
      <c r="Y1124" s="6"/>
      <c r="Z1124" s="6"/>
      <c r="AA1124" s="6"/>
      <c r="AB1124" s="6"/>
      <c r="AC1124" s="6"/>
      <c r="AD1124" s="6"/>
      <c r="AE1124" s="6"/>
    </row>
    <row r="1125" spans="8:31" s="4" customFormat="1" ht="15" customHeight="1" x14ac:dyDescent="0.25">
      <c r="H1125" s="5"/>
      <c r="J1125" s="107"/>
      <c r="L1125" s="6"/>
      <c r="M1125" s="6"/>
      <c r="N1125" s="6"/>
      <c r="O1125" s="6"/>
      <c r="P1125" s="6"/>
      <c r="Q1125" s="6"/>
      <c r="R1125" s="6"/>
      <c r="S1125" s="6"/>
      <c r="T1125" s="6"/>
      <c r="U1125" s="6"/>
      <c r="V1125" s="6"/>
      <c r="W1125" s="6"/>
      <c r="X1125" s="6"/>
      <c r="Y1125" s="6"/>
      <c r="Z1125" s="6"/>
      <c r="AA1125" s="6"/>
      <c r="AB1125" s="6"/>
      <c r="AC1125" s="6"/>
      <c r="AD1125" s="6"/>
      <c r="AE1125" s="6"/>
    </row>
    <row r="1126" spans="8:31" s="4" customFormat="1" ht="15" customHeight="1" x14ac:dyDescent="0.25">
      <c r="H1126" s="5"/>
      <c r="J1126" s="107"/>
      <c r="L1126" s="6"/>
      <c r="M1126" s="6"/>
      <c r="N1126" s="6"/>
      <c r="O1126" s="6"/>
      <c r="P1126" s="6"/>
      <c r="Q1126" s="6"/>
      <c r="R1126" s="6"/>
      <c r="S1126" s="6"/>
      <c r="T1126" s="6"/>
      <c r="U1126" s="6"/>
      <c r="V1126" s="6"/>
      <c r="W1126" s="6"/>
      <c r="X1126" s="6"/>
      <c r="Y1126" s="6"/>
      <c r="Z1126" s="6"/>
      <c r="AA1126" s="6"/>
      <c r="AB1126" s="6"/>
      <c r="AC1126" s="6"/>
      <c r="AD1126" s="6"/>
      <c r="AE1126" s="6"/>
    </row>
    <row r="1127" spans="8:31" s="4" customFormat="1" ht="15" customHeight="1" x14ac:dyDescent="0.25">
      <c r="H1127" s="5"/>
      <c r="J1127" s="107"/>
      <c r="L1127" s="6"/>
      <c r="M1127" s="6"/>
      <c r="N1127" s="6"/>
      <c r="O1127" s="6"/>
      <c r="P1127" s="6"/>
      <c r="Q1127" s="6"/>
      <c r="R1127" s="6"/>
      <c r="S1127" s="6"/>
      <c r="T1127" s="6"/>
      <c r="U1127" s="6"/>
      <c r="V1127" s="6"/>
      <c r="W1127" s="6"/>
      <c r="X1127" s="6"/>
      <c r="Y1127" s="6"/>
      <c r="Z1127" s="6"/>
      <c r="AA1127" s="6"/>
      <c r="AB1127" s="6"/>
      <c r="AC1127" s="6"/>
      <c r="AD1127" s="6"/>
      <c r="AE1127" s="6"/>
    </row>
    <row r="1128" spans="8:31" s="4" customFormat="1" ht="15" customHeight="1" x14ac:dyDescent="0.25">
      <c r="H1128" s="5"/>
      <c r="J1128" s="107"/>
      <c r="L1128" s="6"/>
      <c r="M1128" s="6"/>
      <c r="N1128" s="6"/>
      <c r="O1128" s="6"/>
      <c r="P1128" s="6"/>
      <c r="Q1128" s="6"/>
      <c r="R1128" s="6"/>
      <c r="S1128" s="6"/>
      <c r="T1128" s="6"/>
      <c r="U1128" s="6"/>
      <c r="V1128" s="6"/>
      <c r="W1128" s="6"/>
      <c r="X1128" s="6"/>
      <c r="Y1128" s="6"/>
      <c r="Z1128" s="6"/>
      <c r="AA1128" s="6"/>
      <c r="AB1128" s="6"/>
      <c r="AC1128" s="6"/>
      <c r="AD1128" s="6"/>
      <c r="AE1128" s="6"/>
    </row>
    <row r="1129" spans="8:31" s="4" customFormat="1" ht="15" customHeight="1" x14ac:dyDescent="0.25">
      <c r="H1129" s="5"/>
      <c r="J1129" s="107"/>
      <c r="L1129" s="6"/>
      <c r="M1129" s="6"/>
      <c r="N1129" s="6"/>
      <c r="O1129" s="6"/>
      <c r="P1129" s="6"/>
      <c r="Q1129" s="6"/>
      <c r="R1129" s="6"/>
      <c r="S1129" s="6"/>
      <c r="T1129" s="6"/>
      <c r="U1129" s="6"/>
      <c r="V1129" s="6"/>
      <c r="W1129" s="6"/>
      <c r="X1129" s="6"/>
      <c r="Y1129" s="6"/>
      <c r="Z1129" s="6"/>
      <c r="AA1129" s="6"/>
      <c r="AB1129" s="6"/>
      <c r="AC1129" s="6"/>
      <c r="AD1129" s="6"/>
      <c r="AE1129" s="6"/>
    </row>
    <row r="1130" spans="8:31" s="4" customFormat="1" ht="15" customHeight="1" x14ac:dyDescent="0.25">
      <c r="H1130" s="5"/>
      <c r="J1130" s="107"/>
      <c r="L1130" s="6"/>
      <c r="M1130" s="6"/>
      <c r="N1130" s="6"/>
      <c r="O1130" s="6"/>
      <c r="P1130" s="6"/>
      <c r="Q1130" s="6"/>
      <c r="R1130" s="6"/>
      <c r="S1130" s="6"/>
      <c r="T1130" s="6"/>
      <c r="U1130" s="6"/>
      <c r="V1130" s="6"/>
      <c r="W1130" s="6"/>
      <c r="X1130" s="6"/>
      <c r="Y1130" s="6"/>
      <c r="Z1130" s="6"/>
      <c r="AA1130" s="6"/>
      <c r="AB1130" s="6"/>
      <c r="AC1130" s="6"/>
      <c r="AD1130" s="6"/>
      <c r="AE1130" s="6"/>
    </row>
    <row r="1131" spans="8:31" s="4" customFormat="1" ht="15" customHeight="1" x14ac:dyDescent="0.25">
      <c r="H1131" s="5"/>
      <c r="J1131" s="107"/>
      <c r="L1131" s="6"/>
      <c r="M1131" s="6"/>
      <c r="N1131" s="6"/>
      <c r="O1131" s="6"/>
      <c r="P1131" s="6"/>
      <c r="Q1131" s="6"/>
      <c r="R1131" s="6"/>
      <c r="S1131" s="6"/>
      <c r="T1131" s="6"/>
      <c r="U1131" s="6"/>
      <c r="V1131" s="6"/>
      <c r="W1131" s="6"/>
      <c r="X1131" s="6"/>
      <c r="Y1131" s="6"/>
      <c r="Z1131" s="6"/>
      <c r="AA1131" s="6"/>
      <c r="AB1131" s="6"/>
      <c r="AC1131" s="6"/>
      <c r="AD1131" s="6"/>
      <c r="AE1131" s="6"/>
    </row>
    <row r="1132" spans="8:31" s="4" customFormat="1" ht="15" customHeight="1" x14ac:dyDescent="0.25">
      <c r="H1132" s="5"/>
      <c r="J1132" s="107"/>
      <c r="L1132" s="6"/>
      <c r="M1132" s="6"/>
      <c r="N1132" s="6"/>
      <c r="O1132" s="6"/>
      <c r="P1132" s="6"/>
      <c r="Q1132" s="6"/>
      <c r="R1132" s="6"/>
      <c r="S1132" s="6"/>
      <c r="T1132" s="6"/>
      <c r="U1132" s="6"/>
      <c r="V1132" s="6"/>
      <c r="W1132" s="6"/>
      <c r="X1132" s="6"/>
      <c r="Y1132" s="6"/>
      <c r="Z1132" s="6"/>
      <c r="AA1132" s="6"/>
      <c r="AB1132" s="6"/>
      <c r="AC1132" s="6"/>
      <c r="AD1132" s="6"/>
      <c r="AE1132" s="6"/>
    </row>
    <row r="1133" spans="8:31" s="4" customFormat="1" ht="15" customHeight="1" x14ac:dyDescent="0.25">
      <c r="H1133" s="5"/>
      <c r="J1133" s="107"/>
      <c r="L1133" s="6"/>
      <c r="M1133" s="6"/>
      <c r="N1133" s="6"/>
      <c r="O1133" s="6"/>
      <c r="P1133" s="6"/>
      <c r="Q1133" s="6"/>
      <c r="R1133" s="6"/>
      <c r="S1133" s="6"/>
      <c r="T1133" s="6"/>
      <c r="U1133" s="6"/>
      <c r="V1133" s="6"/>
      <c r="W1133" s="6"/>
      <c r="X1133" s="6"/>
      <c r="Y1133" s="6"/>
      <c r="Z1133" s="6"/>
      <c r="AA1133" s="6"/>
      <c r="AB1133" s="6"/>
      <c r="AC1133" s="6"/>
      <c r="AD1133" s="6"/>
      <c r="AE1133" s="6"/>
    </row>
    <row r="1134" spans="8:31" s="4" customFormat="1" ht="15" customHeight="1" x14ac:dyDescent="0.25">
      <c r="H1134" s="5"/>
      <c r="J1134" s="107"/>
      <c r="L1134" s="6"/>
      <c r="M1134" s="6"/>
      <c r="N1134" s="6"/>
      <c r="O1134" s="6"/>
      <c r="P1134" s="6"/>
      <c r="Q1134" s="6"/>
      <c r="R1134" s="6"/>
      <c r="S1134" s="6"/>
      <c r="T1134" s="6"/>
      <c r="U1134" s="6"/>
      <c r="V1134" s="6"/>
      <c r="W1134" s="6"/>
      <c r="X1134" s="6"/>
      <c r="Y1134" s="6"/>
      <c r="Z1134" s="6"/>
      <c r="AA1134" s="6"/>
      <c r="AB1134" s="6"/>
      <c r="AC1134" s="6"/>
      <c r="AD1134" s="6"/>
      <c r="AE1134" s="6"/>
    </row>
    <row r="1135" spans="8:31" s="4" customFormat="1" ht="15" customHeight="1" x14ac:dyDescent="0.25">
      <c r="H1135" s="5"/>
      <c r="J1135" s="107"/>
      <c r="L1135" s="6"/>
      <c r="M1135" s="6"/>
      <c r="N1135" s="6"/>
      <c r="O1135" s="6"/>
      <c r="P1135" s="6"/>
      <c r="Q1135" s="6"/>
      <c r="R1135" s="6"/>
      <c r="S1135" s="6"/>
      <c r="T1135" s="6"/>
      <c r="U1135" s="6"/>
      <c r="V1135" s="6"/>
      <c r="W1135" s="6"/>
      <c r="X1135" s="6"/>
      <c r="Y1135" s="6"/>
      <c r="Z1135" s="6"/>
      <c r="AA1135" s="6"/>
      <c r="AB1135" s="6"/>
      <c r="AC1135" s="6"/>
      <c r="AD1135" s="6"/>
      <c r="AE1135" s="6"/>
    </row>
    <row r="1136" spans="8:31" s="4" customFormat="1" ht="15" customHeight="1" x14ac:dyDescent="0.25">
      <c r="H1136" s="5"/>
      <c r="J1136" s="107"/>
      <c r="L1136" s="6"/>
      <c r="M1136" s="6"/>
      <c r="N1136" s="6"/>
      <c r="O1136" s="6"/>
      <c r="P1136" s="6"/>
      <c r="Q1136" s="6"/>
      <c r="R1136" s="6"/>
      <c r="S1136" s="6"/>
      <c r="T1136" s="6"/>
      <c r="U1136" s="6"/>
      <c r="V1136" s="6"/>
      <c r="W1136" s="6"/>
      <c r="X1136" s="6"/>
      <c r="Y1136" s="6"/>
      <c r="Z1136" s="6"/>
      <c r="AA1136" s="6"/>
      <c r="AB1136" s="6"/>
      <c r="AC1136" s="6"/>
      <c r="AD1136" s="6"/>
      <c r="AE1136" s="6"/>
    </row>
    <row r="1137" spans="8:31" s="4" customFormat="1" ht="15" customHeight="1" x14ac:dyDescent="0.25">
      <c r="H1137" s="5"/>
      <c r="J1137" s="107"/>
      <c r="L1137" s="6"/>
      <c r="M1137" s="6"/>
      <c r="N1137" s="6"/>
      <c r="O1137" s="6"/>
      <c r="P1137" s="6"/>
      <c r="Q1137" s="6"/>
      <c r="R1137" s="6"/>
      <c r="S1137" s="6"/>
      <c r="T1137" s="6"/>
      <c r="U1137" s="6"/>
      <c r="V1137" s="6"/>
      <c r="W1137" s="6"/>
      <c r="X1137" s="6"/>
      <c r="Y1137" s="6"/>
      <c r="Z1137" s="6"/>
      <c r="AA1137" s="6"/>
      <c r="AB1137" s="6"/>
      <c r="AC1137" s="6"/>
      <c r="AD1137" s="6"/>
      <c r="AE1137" s="6"/>
    </row>
    <row r="1138" spans="8:31" s="4" customFormat="1" ht="15" customHeight="1" x14ac:dyDescent="0.25">
      <c r="H1138" s="5"/>
      <c r="J1138" s="107"/>
      <c r="L1138" s="6"/>
      <c r="M1138" s="6"/>
      <c r="N1138" s="6"/>
      <c r="O1138" s="6"/>
      <c r="P1138" s="6"/>
      <c r="Q1138" s="6"/>
      <c r="R1138" s="6"/>
      <c r="S1138" s="6"/>
      <c r="T1138" s="6"/>
      <c r="U1138" s="6"/>
      <c r="V1138" s="6"/>
      <c r="W1138" s="6"/>
      <c r="X1138" s="6"/>
      <c r="Y1138" s="6"/>
      <c r="Z1138" s="6"/>
      <c r="AA1138" s="6"/>
      <c r="AB1138" s="6"/>
      <c r="AC1138" s="6"/>
      <c r="AD1138" s="6"/>
      <c r="AE1138" s="6"/>
    </row>
    <row r="1139" spans="8:31" s="4" customFormat="1" ht="15" customHeight="1" x14ac:dyDescent="0.25">
      <c r="H1139" s="5"/>
      <c r="J1139" s="107"/>
      <c r="L1139" s="6"/>
      <c r="M1139" s="6"/>
      <c r="N1139" s="6"/>
      <c r="O1139" s="6"/>
      <c r="P1139" s="6"/>
      <c r="Q1139" s="6"/>
      <c r="R1139" s="6"/>
      <c r="S1139" s="6"/>
      <c r="T1139" s="6"/>
      <c r="U1139" s="6"/>
      <c r="V1139" s="6"/>
      <c r="W1139" s="6"/>
      <c r="X1139" s="6"/>
      <c r="Y1139" s="6"/>
      <c r="Z1139" s="6"/>
      <c r="AA1139" s="6"/>
      <c r="AB1139" s="6"/>
      <c r="AC1139" s="6"/>
      <c r="AD1139" s="6"/>
      <c r="AE1139" s="6"/>
    </row>
    <row r="1140" spans="8:31" s="4" customFormat="1" ht="15" customHeight="1" x14ac:dyDescent="0.25">
      <c r="H1140" s="5"/>
      <c r="J1140" s="107"/>
      <c r="L1140" s="6"/>
      <c r="M1140" s="6"/>
      <c r="N1140" s="6"/>
      <c r="O1140" s="6"/>
      <c r="P1140" s="6"/>
      <c r="Q1140" s="6"/>
      <c r="R1140" s="6"/>
      <c r="S1140" s="6"/>
      <c r="T1140" s="6"/>
      <c r="U1140" s="6"/>
      <c r="V1140" s="6"/>
      <c r="W1140" s="6"/>
      <c r="X1140" s="6"/>
      <c r="Y1140" s="6"/>
      <c r="Z1140" s="6"/>
      <c r="AA1140" s="6"/>
      <c r="AB1140" s="6"/>
      <c r="AC1140" s="6"/>
      <c r="AD1140" s="6"/>
      <c r="AE1140" s="6"/>
    </row>
    <row r="1141" spans="8:31" s="4" customFormat="1" ht="15" customHeight="1" x14ac:dyDescent="0.25">
      <c r="H1141" s="5"/>
      <c r="J1141" s="107"/>
      <c r="L1141" s="6"/>
      <c r="M1141" s="6"/>
      <c r="N1141" s="6"/>
      <c r="O1141" s="6"/>
      <c r="P1141" s="6"/>
      <c r="Q1141" s="6"/>
      <c r="R1141" s="6"/>
      <c r="S1141" s="6"/>
      <c r="T1141" s="6"/>
      <c r="U1141" s="6"/>
      <c r="V1141" s="6"/>
      <c r="W1141" s="6"/>
      <c r="X1141" s="6"/>
      <c r="Y1141" s="6"/>
      <c r="Z1141" s="6"/>
      <c r="AA1141" s="6"/>
      <c r="AB1141" s="6"/>
      <c r="AC1141" s="6"/>
      <c r="AD1141" s="6"/>
      <c r="AE1141" s="6"/>
    </row>
    <row r="1142" spans="8:31" s="4" customFormat="1" ht="15" customHeight="1" x14ac:dyDescent="0.25">
      <c r="H1142" s="5"/>
      <c r="J1142" s="107"/>
      <c r="L1142" s="6"/>
      <c r="M1142" s="6"/>
      <c r="N1142" s="6"/>
      <c r="O1142" s="6"/>
      <c r="P1142" s="6"/>
      <c r="Q1142" s="6"/>
      <c r="R1142" s="6"/>
      <c r="S1142" s="6"/>
      <c r="T1142" s="6"/>
      <c r="U1142" s="6"/>
      <c r="V1142" s="6"/>
      <c r="W1142" s="6"/>
      <c r="X1142" s="6"/>
      <c r="Y1142" s="6"/>
      <c r="Z1142" s="6"/>
      <c r="AA1142" s="6"/>
      <c r="AB1142" s="6"/>
      <c r="AC1142" s="6"/>
      <c r="AD1142" s="6"/>
      <c r="AE1142" s="6"/>
    </row>
    <row r="1143" spans="8:31" s="4" customFormat="1" ht="15" customHeight="1" x14ac:dyDescent="0.25">
      <c r="H1143" s="5"/>
      <c r="J1143" s="107"/>
      <c r="L1143" s="6"/>
      <c r="M1143" s="6"/>
      <c r="N1143" s="6"/>
      <c r="O1143" s="6"/>
      <c r="P1143" s="6"/>
      <c r="Q1143" s="6"/>
      <c r="R1143" s="6"/>
      <c r="S1143" s="6"/>
      <c r="T1143" s="6"/>
      <c r="U1143" s="6"/>
      <c r="V1143" s="6"/>
      <c r="W1143" s="6"/>
      <c r="X1143" s="6"/>
      <c r="Y1143" s="6"/>
      <c r="Z1143" s="6"/>
      <c r="AA1143" s="6"/>
      <c r="AB1143" s="6"/>
      <c r="AC1143" s="6"/>
      <c r="AD1143" s="6"/>
      <c r="AE1143" s="6"/>
    </row>
    <row r="1144" spans="8:31" s="4" customFormat="1" ht="15" customHeight="1" x14ac:dyDescent="0.25">
      <c r="H1144" s="5"/>
      <c r="J1144" s="107"/>
      <c r="L1144" s="6"/>
      <c r="M1144" s="6"/>
      <c r="N1144" s="6"/>
      <c r="O1144" s="6"/>
      <c r="P1144" s="6"/>
      <c r="Q1144" s="6"/>
      <c r="R1144" s="6"/>
      <c r="S1144" s="6"/>
      <c r="T1144" s="6"/>
      <c r="U1144" s="6"/>
      <c r="V1144" s="6"/>
      <c r="W1144" s="6"/>
      <c r="X1144" s="6"/>
      <c r="Y1144" s="6"/>
      <c r="Z1144" s="6"/>
      <c r="AA1144" s="6"/>
      <c r="AB1144" s="6"/>
      <c r="AC1144" s="6"/>
      <c r="AD1144" s="6"/>
      <c r="AE1144" s="6"/>
    </row>
    <row r="1145" spans="8:31" s="4" customFormat="1" ht="15" customHeight="1" x14ac:dyDescent="0.25">
      <c r="H1145" s="5"/>
      <c r="J1145" s="107"/>
      <c r="L1145" s="6"/>
      <c r="M1145" s="6"/>
      <c r="N1145" s="6"/>
      <c r="O1145" s="6"/>
      <c r="P1145" s="6"/>
      <c r="Q1145" s="6"/>
      <c r="R1145" s="6"/>
      <c r="S1145" s="6"/>
      <c r="T1145" s="6"/>
      <c r="U1145" s="6"/>
      <c r="V1145" s="6"/>
      <c r="W1145" s="6"/>
      <c r="X1145" s="6"/>
      <c r="Y1145" s="6"/>
      <c r="Z1145" s="6"/>
      <c r="AA1145" s="6"/>
      <c r="AB1145" s="6"/>
      <c r="AC1145" s="6"/>
      <c r="AD1145" s="6"/>
      <c r="AE1145" s="6"/>
    </row>
    <row r="1146" spans="8:31" s="4" customFormat="1" ht="15" customHeight="1" x14ac:dyDescent="0.25">
      <c r="H1146" s="5"/>
      <c r="J1146" s="107"/>
      <c r="L1146" s="6"/>
      <c r="M1146" s="6"/>
      <c r="N1146" s="6"/>
      <c r="O1146" s="6"/>
      <c r="P1146" s="6"/>
      <c r="Q1146" s="6"/>
      <c r="R1146" s="6"/>
      <c r="S1146" s="6"/>
      <c r="T1146" s="6"/>
      <c r="U1146" s="6"/>
      <c r="V1146" s="6"/>
      <c r="W1146" s="6"/>
      <c r="X1146" s="6"/>
      <c r="Y1146" s="6"/>
      <c r="Z1146" s="6"/>
      <c r="AA1146" s="6"/>
      <c r="AB1146" s="6"/>
      <c r="AC1146" s="6"/>
      <c r="AD1146" s="6"/>
      <c r="AE1146" s="6"/>
    </row>
    <row r="1147" spans="8:31" s="4" customFormat="1" ht="15" customHeight="1" x14ac:dyDescent="0.25">
      <c r="H1147" s="5"/>
      <c r="J1147" s="107"/>
      <c r="L1147" s="6"/>
      <c r="M1147" s="6"/>
      <c r="N1147" s="6"/>
      <c r="O1147" s="6"/>
      <c r="P1147" s="6"/>
      <c r="Q1147" s="6"/>
      <c r="R1147" s="6"/>
      <c r="S1147" s="6"/>
      <c r="T1147" s="6"/>
      <c r="U1147" s="6"/>
      <c r="V1147" s="6"/>
      <c r="W1147" s="6"/>
      <c r="X1147" s="6"/>
      <c r="Y1147" s="6"/>
      <c r="Z1147" s="6"/>
      <c r="AA1147" s="6"/>
      <c r="AB1147" s="6"/>
      <c r="AC1147" s="6"/>
      <c r="AD1147" s="6"/>
      <c r="AE1147" s="6"/>
    </row>
    <row r="1148" spans="8:31" s="4" customFormat="1" ht="15" customHeight="1" x14ac:dyDescent="0.25">
      <c r="H1148" s="5"/>
      <c r="J1148" s="107"/>
      <c r="L1148" s="6"/>
      <c r="M1148" s="6"/>
      <c r="N1148" s="6"/>
      <c r="O1148" s="6"/>
      <c r="P1148" s="6"/>
      <c r="Q1148" s="6"/>
      <c r="R1148" s="6"/>
      <c r="S1148" s="6"/>
      <c r="T1148" s="6"/>
      <c r="U1148" s="6"/>
      <c r="V1148" s="6"/>
      <c r="W1148" s="6"/>
      <c r="X1148" s="6"/>
      <c r="Y1148" s="6"/>
      <c r="Z1148" s="6"/>
      <c r="AA1148" s="6"/>
      <c r="AB1148" s="6"/>
      <c r="AC1148" s="6"/>
      <c r="AD1148" s="6"/>
      <c r="AE1148" s="6"/>
    </row>
    <row r="1149" spans="8:31" s="4" customFormat="1" ht="15" customHeight="1" x14ac:dyDescent="0.25">
      <c r="H1149" s="5"/>
      <c r="J1149" s="107"/>
      <c r="L1149" s="6"/>
      <c r="M1149" s="6"/>
      <c r="N1149" s="6"/>
      <c r="O1149" s="6"/>
      <c r="P1149" s="6"/>
      <c r="Q1149" s="6"/>
      <c r="R1149" s="6"/>
      <c r="S1149" s="6"/>
      <c r="T1149" s="6"/>
      <c r="U1149" s="6"/>
      <c r="V1149" s="6"/>
      <c r="W1149" s="6"/>
      <c r="X1149" s="6"/>
      <c r="Y1149" s="6"/>
      <c r="Z1149" s="6"/>
      <c r="AA1149" s="6"/>
      <c r="AB1149" s="6"/>
      <c r="AC1149" s="6"/>
      <c r="AD1149" s="6"/>
      <c r="AE1149" s="6"/>
    </row>
    <row r="1150" spans="8:31" s="4" customFormat="1" ht="15" customHeight="1" x14ac:dyDescent="0.25">
      <c r="H1150" s="5"/>
      <c r="J1150" s="107"/>
      <c r="L1150" s="6"/>
      <c r="M1150" s="6"/>
      <c r="N1150" s="6"/>
      <c r="O1150" s="6"/>
      <c r="P1150" s="6"/>
      <c r="Q1150" s="6"/>
      <c r="R1150" s="6"/>
      <c r="S1150" s="6"/>
      <c r="T1150" s="6"/>
      <c r="U1150" s="6"/>
      <c r="V1150" s="6"/>
      <c r="W1150" s="6"/>
      <c r="X1150" s="6"/>
      <c r="Y1150" s="6"/>
      <c r="Z1150" s="6"/>
      <c r="AA1150" s="6"/>
      <c r="AB1150" s="6"/>
      <c r="AC1150" s="6"/>
      <c r="AD1150" s="6"/>
      <c r="AE1150" s="6"/>
    </row>
    <row r="1151" spans="8:31" s="4" customFormat="1" ht="15" customHeight="1" x14ac:dyDescent="0.25">
      <c r="H1151" s="5"/>
      <c r="J1151" s="107"/>
      <c r="L1151" s="6"/>
      <c r="M1151" s="6"/>
      <c r="N1151" s="6"/>
      <c r="O1151" s="6"/>
      <c r="P1151" s="6"/>
      <c r="Q1151" s="6"/>
      <c r="R1151" s="6"/>
      <c r="S1151" s="6"/>
      <c r="T1151" s="6"/>
      <c r="U1151" s="6"/>
      <c r="V1151" s="6"/>
      <c r="W1151" s="6"/>
      <c r="X1151" s="6"/>
      <c r="Y1151" s="6"/>
      <c r="Z1151" s="6"/>
      <c r="AA1151" s="6"/>
      <c r="AB1151" s="6"/>
      <c r="AC1151" s="6"/>
      <c r="AD1151" s="6"/>
      <c r="AE1151" s="6"/>
    </row>
    <row r="1152" spans="8:31" s="4" customFormat="1" ht="15" customHeight="1" x14ac:dyDescent="0.25">
      <c r="H1152" s="5"/>
      <c r="J1152" s="107"/>
      <c r="L1152" s="6"/>
      <c r="M1152" s="6"/>
      <c r="N1152" s="6"/>
      <c r="O1152" s="6"/>
      <c r="P1152" s="6"/>
      <c r="Q1152" s="6"/>
      <c r="R1152" s="6"/>
      <c r="S1152" s="6"/>
      <c r="T1152" s="6"/>
      <c r="U1152" s="6"/>
      <c r="V1152" s="6"/>
      <c r="W1152" s="6"/>
      <c r="X1152" s="6"/>
      <c r="Y1152" s="6"/>
      <c r="Z1152" s="6"/>
      <c r="AA1152" s="6"/>
      <c r="AB1152" s="6"/>
      <c r="AC1152" s="6"/>
      <c r="AD1152" s="6"/>
      <c r="AE1152" s="6"/>
    </row>
    <row r="1153" spans="8:31" s="4" customFormat="1" ht="15" customHeight="1" x14ac:dyDescent="0.25">
      <c r="H1153" s="5"/>
      <c r="J1153" s="107"/>
      <c r="L1153" s="6"/>
      <c r="M1153" s="6"/>
      <c r="N1153" s="6"/>
      <c r="O1153" s="6"/>
      <c r="P1153" s="6"/>
      <c r="Q1153" s="6"/>
      <c r="R1153" s="6"/>
      <c r="S1153" s="6"/>
      <c r="T1153" s="6"/>
      <c r="U1153" s="6"/>
      <c r="V1153" s="6"/>
      <c r="W1153" s="6"/>
      <c r="X1153" s="6"/>
      <c r="Y1153" s="6"/>
      <c r="Z1153" s="6"/>
      <c r="AA1153" s="6"/>
      <c r="AB1153" s="6"/>
      <c r="AC1153" s="6"/>
      <c r="AD1153" s="6"/>
      <c r="AE1153" s="6"/>
    </row>
    <row r="1154" spans="8:31" s="4" customFormat="1" ht="15" customHeight="1" x14ac:dyDescent="0.25">
      <c r="H1154" s="5"/>
      <c r="J1154" s="107"/>
      <c r="L1154" s="6"/>
      <c r="M1154" s="6"/>
      <c r="N1154" s="6"/>
      <c r="O1154" s="6"/>
      <c r="P1154" s="6"/>
      <c r="Q1154" s="6"/>
      <c r="R1154" s="6"/>
      <c r="S1154" s="6"/>
      <c r="T1154" s="6"/>
      <c r="U1154" s="6"/>
      <c r="V1154" s="6"/>
      <c r="W1154" s="6"/>
      <c r="X1154" s="6"/>
      <c r="Y1154" s="6"/>
      <c r="Z1154" s="6"/>
      <c r="AA1154" s="6"/>
      <c r="AB1154" s="6"/>
      <c r="AC1154" s="6"/>
      <c r="AD1154" s="6"/>
      <c r="AE1154" s="6"/>
    </row>
    <row r="1155" spans="8:31" s="4" customFormat="1" ht="15" customHeight="1" x14ac:dyDescent="0.25">
      <c r="H1155" s="5"/>
      <c r="J1155" s="107"/>
      <c r="L1155" s="6"/>
      <c r="M1155" s="6"/>
      <c r="N1155" s="6"/>
      <c r="O1155" s="6"/>
      <c r="P1155" s="6"/>
      <c r="Q1155" s="6"/>
      <c r="R1155" s="6"/>
      <c r="S1155" s="6"/>
      <c r="T1155" s="6"/>
      <c r="U1155" s="6"/>
      <c r="V1155" s="6"/>
      <c r="W1155" s="6"/>
      <c r="X1155" s="6"/>
      <c r="Y1155" s="6"/>
      <c r="Z1155" s="6"/>
      <c r="AA1155" s="6"/>
      <c r="AB1155" s="6"/>
      <c r="AC1155" s="6"/>
      <c r="AD1155" s="6"/>
      <c r="AE1155" s="6"/>
    </row>
    <row r="1156" spans="8:31" s="4" customFormat="1" ht="15" customHeight="1" x14ac:dyDescent="0.25">
      <c r="H1156" s="5"/>
      <c r="J1156" s="107"/>
      <c r="L1156" s="6"/>
      <c r="M1156" s="6"/>
      <c r="N1156" s="6"/>
      <c r="O1156" s="6"/>
      <c r="P1156" s="6"/>
      <c r="Q1156" s="6"/>
      <c r="R1156" s="6"/>
      <c r="S1156" s="6"/>
      <c r="T1156" s="6"/>
      <c r="U1156" s="6"/>
      <c r="V1156" s="6"/>
      <c r="W1156" s="6"/>
      <c r="X1156" s="6"/>
      <c r="Y1156" s="6"/>
      <c r="Z1156" s="6"/>
      <c r="AA1156" s="6"/>
      <c r="AB1156" s="6"/>
      <c r="AC1156" s="6"/>
      <c r="AD1156" s="6"/>
      <c r="AE1156" s="6"/>
    </row>
    <row r="1157" spans="8:31" s="4" customFormat="1" ht="15" customHeight="1" x14ac:dyDescent="0.25">
      <c r="H1157" s="5"/>
      <c r="J1157" s="107"/>
      <c r="L1157" s="6"/>
      <c r="M1157" s="6"/>
      <c r="N1157" s="6"/>
      <c r="O1157" s="6"/>
      <c r="P1157" s="6"/>
      <c r="Q1157" s="6"/>
      <c r="R1157" s="6"/>
      <c r="S1157" s="6"/>
      <c r="T1157" s="6"/>
      <c r="U1157" s="6"/>
      <c r="V1157" s="6"/>
      <c r="W1157" s="6"/>
      <c r="X1157" s="6"/>
      <c r="Y1157" s="6"/>
      <c r="Z1157" s="6"/>
      <c r="AA1157" s="6"/>
      <c r="AB1157" s="6"/>
      <c r="AC1157" s="6"/>
      <c r="AD1157" s="6"/>
      <c r="AE1157" s="6"/>
    </row>
    <row r="1158" spans="8:31" s="4" customFormat="1" ht="15" customHeight="1" x14ac:dyDescent="0.25">
      <c r="H1158" s="5"/>
      <c r="J1158" s="107"/>
      <c r="L1158" s="6"/>
      <c r="M1158" s="6"/>
      <c r="N1158" s="6"/>
      <c r="O1158" s="6"/>
      <c r="P1158" s="6"/>
      <c r="Q1158" s="6"/>
      <c r="R1158" s="6"/>
      <c r="S1158" s="6"/>
      <c r="T1158" s="6"/>
      <c r="U1158" s="6"/>
      <c r="V1158" s="6"/>
      <c r="W1158" s="6"/>
      <c r="X1158" s="6"/>
      <c r="Y1158" s="6"/>
      <c r="Z1158" s="6"/>
      <c r="AA1158" s="6"/>
      <c r="AB1158" s="6"/>
      <c r="AC1158" s="6"/>
      <c r="AD1158" s="6"/>
      <c r="AE1158" s="6"/>
    </row>
    <row r="1159" spans="8:31" s="4" customFormat="1" ht="15" customHeight="1" x14ac:dyDescent="0.25">
      <c r="H1159" s="5"/>
      <c r="J1159" s="107"/>
      <c r="L1159" s="6"/>
      <c r="M1159" s="6"/>
      <c r="N1159" s="6"/>
      <c r="O1159" s="6"/>
      <c r="P1159" s="6"/>
      <c r="Q1159" s="6"/>
      <c r="R1159" s="6"/>
      <c r="S1159" s="6"/>
      <c r="T1159" s="6"/>
      <c r="U1159" s="6"/>
      <c r="V1159" s="6"/>
      <c r="W1159" s="6"/>
      <c r="X1159" s="6"/>
      <c r="Y1159" s="6"/>
      <c r="Z1159" s="6"/>
      <c r="AA1159" s="6"/>
      <c r="AB1159" s="6"/>
      <c r="AC1159" s="6"/>
      <c r="AD1159" s="6"/>
      <c r="AE1159" s="6"/>
    </row>
    <row r="1160" spans="8:31" s="4" customFormat="1" ht="15" customHeight="1" x14ac:dyDescent="0.25">
      <c r="H1160" s="5"/>
      <c r="J1160" s="107"/>
      <c r="L1160" s="6"/>
      <c r="M1160" s="6"/>
      <c r="N1160" s="6"/>
      <c r="O1160" s="6"/>
      <c r="P1160" s="6"/>
      <c r="Q1160" s="6"/>
      <c r="R1160" s="6"/>
      <c r="S1160" s="6"/>
      <c r="T1160" s="6"/>
      <c r="U1160" s="6"/>
      <c r="V1160" s="6"/>
      <c r="W1160" s="6"/>
      <c r="X1160" s="6"/>
      <c r="Y1160" s="6"/>
      <c r="Z1160" s="6"/>
      <c r="AA1160" s="6"/>
      <c r="AB1160" s="6"/>
      <c r="AC1160" s="6"/>
      <c r="AD1160" s="6"/>
      <c r="AE1160" s="6"/>
    </row>
    <row r="1161" spans="8:31" s="4" customFormat="1" ht="15" customHeight="1" x14ac:dyDescent="0.25">
      <c r="H1161" s="5"/>
      <c r="J1161" s="107"/>
      <c r="L1161" s="6"/>
      <c r="M1161" s="6"/>
      <c r="N1161" s="6"/>
      <c r="O1161" s="6"/>
      <c r="P1161" s="6"/>
      <c r="Q1161" s="6"/>
      <c r="R1161" s="6"/>
      <c r="S1161" s="6"/>
      <c r="T1161" s="6"/>
      <c r="U1161" s="6"/>
      <c r="V1161" s="6"/>
      <c r="W1161" s="6"/>
      <c r="X1161" s="6"/>
      <c r="Y1161" s="6"/>
      <c r="Z1161" s="6"/>
      <c r="AA1161" s="6"/>
      <c r="AB1161" s="6"/>
      <c r="AC1161" s="6"/>
      <c r="AD1161" s="6"/>
      <c r="AE1161" s="6"/>
    </row>
    <row r="1162" spans="8:31" s="4" customFormat="1" ht="15" customHeight="1" x14ac:dyDescent="0.25">
      <c r="H1162" s="5"/>
      <c r="J1162" s="107"/>
      <c r="L1162" s="6"/>
      <c r="M1162" s="6"/>
      <c r="N1162" s="6"/>
      <c r="O1162" s="6"/>
      <c r="P1162" s="6"/>
      <c r="Q1162" s="6"/>
      <c r="R1162" s="6"/>
      <c r="S1162" s="6"/>
      <c r="T1162" s="6"/>
      <c r="U1162" s="6"/>
      <c r="V1162" s="6"/>
      <c r="W1162" s="6"/>
      <c r="X1162" s="6"/>
      <c r="Y1162" s="6"/>
      <c r="Z1162" s="6"/>
      <c r="AA1162" s="6"/>
      <c r="AB1162" s="6"/>
      <c r="AC1162" s="6"/>
      <c r="AD1162" s="6"/>
      <c r="AE1162" s="6"/>
    </row>
    <row r="1163" spans="8:31" s="4" customFormat="1" ht="15" customHeight="1" x14ac:dyDescent="0.25">
      <c r="H1163" s="5"/>
      <c r="J1163" s="107"/>
      <c r="L1163" s="6"/>
      <c r="M1163" s="6"/>
      <c r="N1163" s="6"/>
      <c r="O1163" s="6"/>
      <c r="P1163" s="6"/>
      <c r="Q1163" s="6"/>
      <c r="R1163" s="6"/>
      <c r="S1163" s="6"/>
      <c r="T1163" s="6"/>
      <c r="U1163" s="6"/>
      <c r="V1163" s="6"/>
      <c r="W1163" s="6"/>
      <c r="X1163" s="6"/>
      <c r="Y1163" s="6"/>
      <c r="Z1163" s="6"/>
      <c r="AA1163" s="6"/>
      <c r="AB1163" s="6"/>
      <c r="AC1163" s="6"/>
      <c r="AD1163" s="6"/>
      <c r="AE1163" s="6"/>
    </row>
    <row r="1164" spans="8:31" s="4" customFormat="1" ht="15" customHeight="1" x14ac:dyDescent="0.25">
      <c r="H1164" s="5"/>
      <c r="J1164" s="107"/>
      <c r="L1164" s="6"/>
      <c r="M1164" s="6"/>
      <c r="N1164" s="6"/>
      <c r="O1164" s="6"/>
      <c r="P1164" s="6"/>
      <c r="Q1164" s="6"/>
      <c r="R1164" s="6"/>
      <c r="S1164" s="6"/>
      <c r="T1164" s="6"/>
      <c r="U1164" s="6"/>
      <c r="V1164" s="6"/>
      <c r="W1164" s="6"/>
      <c r="X1164" s="6"/>
      <c r="Y1164" s="6"/>
      <c r="Z1164" s="6"/>
      <c r="AA1164" s="6"/>
      <c r="AB1164" s="6"/>
      <c r="AC1164" s="6"/>
      <c r="AD1164" s="6"/>
      <c r="AE1164" s="6"/>
    </row>
    <row r="1165" spans="8:31" s="4" customFormat="1" ht="15" customHeight="1" x14ac:dyDescent="0.25">
      <c r="H1165" s="5"/>
      <c r="J1165" s="107"/>
      <c r="L1165" s="6"/>
      <c r="M1165" s="6"/>
      <c r="N1165" s="6"/>
      <c r="O1165" s="6"/>
      <c r="P1165" s="6"/>
      <c r="Q1165" s="6"/>
      <c r="R1165" s="6"/>
      <c r="S1165" s="6"/>
      <c r="T1165" s="6"/>
      <c r="U1165" s="6"/>
      <c r="V1165" s="6"/>
      <c r="W1165" s="6"/>
      <c r="X1165" s="6"/>
      <c r="Y1165" s="6"/>
      <c r="Z1165" s="6"/>
      <c r="AA1165" s="6"/>
      <c r="AB1165" s="6"/>
      <c r="AC1165" s="6"/>
      <c r="AD1165" s="6"/>
      <c r="AE1165" s="6"/>
    </row>
    <row r="1166" spans="8:31" s="4" customFormat="1" ht="15" customHeight="1" x14ac:dyDescent="0.25">
      <c r="H1166" s="5"/>
      <c r="J1166" s="107"/>
      <c r="L1166" s="6"/>
      <c r="M1166" s="6"/>
      <c r="N1166" s="6"/>
      <c r="O1166" s="6"/>
      <c r="P1166" s="6"/>
      <c r="Q1166" s="6"/>
      <c r="R1166" s="6"/>
      <c r="S1166" s="6"/>
      <c r="T1166" s="6"/>
      <c r="U1166" s="6"/>
      <c r="V1166" s="6"/>
      <c r="W1166" s="6"/>
      <c r="X1166" s="6"/>
      <c r="Y1166" s="6"/>
      <c r="Z1166" s="6"/>
      <c r="AA1166" s="6"/>
      <c r="AB1166" s="6"/>
      <c r="AC1166" s="6"/>
      <c r="AD1166" s="6"/>
      <c r="AE1166" s="6"/>
    </row>
    <row r="1167" spans="8:31" s="4" customFormat="1" ht="15" customHeight="1" x14ac:dyDescent="0.25">
      <c r="H1167" s="5"/>
      <c r="J1167" s="107"/>
      <c r="L1167" s="6"/>
      <c r="M1167" s="6"/>
      <c r="N1167" s="6"/>
      <c r="O1167" s="6"/>
      <c r="P1167" s="6"/>
      <c r="Q1167" s="6"/>
      <c r="R1167" s="6"/>
      <c r="S1167" s="6"/>
      <c r="T1167" s="6"/>
      <c r="U1167" s="6"/>
      <c r="V1167" s="6"/>
      <c r="W1167" s="6"/>
      <c r="X1167" s="6"/>
      <c r="Y1167" s="6"/>
      <c r="Z1167" s="6"/>
      <c r="AA1167" s="6"/>
      <c r="AB1167" s="6"/>
      <c r="AC1167" s="6"/>
      <c r="AD1167" s="6"/>
      <c r="AE1167" s="6"/>
    </row>
    <row r="1168" spans="8:31" s="4" customFormat="1" ht="15" customHeight="1" x14ac:dyDescent="0.25">
      <c r="H1168" s="5"/>
      <c r="J1168" s="107"/>
      <c r="L1168" s="6"/>
      <c r="M1168" s="6"/>
      <c r="N1168" s="6"/>
      <c r="O1168" s="6"/>
      <c r="P1168" s="6"/>
      <c r="Q1168" s="6"/>
      <c r="R1168" s="6"/>
      <c r="S1168" s="6"/>
      <c r="T1168" s="6"/>
      <c r="U1168" s="6"/>
      <c r="V1168" s="6"/>
      <c r="W1168" s="6"/>
      <c r="X1168" s="6"/>
      <c r="Y1168" s="6"/>
      <c r="Z1168" s="6"/>
      <c r="AA1168" s="6"/>
      <c r="AB1168" s="6"/>
      <c r="AC1168" s="6"/>
      <c r="AD1168" s="6"/>
      <c r="AE1168" s="6"/>
    </row>
    <row r="1169" spans="8:31" s="4" customFormat="1" ht="15" customHeight="1" x14ac:dyDescent="0.25">
      <c r="H1169" s="5"/>
      <c r="J1169" s="107"/>
      <c r="L1169" s="6"/>
      <c r="M1169" s="6"/>
      <c r="N1169" s="6"/>
      <c r="O1169" s="6"/>
      <c r="P1169" s="6"/>
      <c r="Q1169" s="6"/>
      <c r="R1169" s="6"/>
      <c r="S1169" s="6"/>
      <c r="T1169" s="6"/>
      <c r="U1169" s="6"/>
      <c r="V1169" s="6"/>
      <c r="W1169" s="6"/>
      <c r="X1169" s="6"/>
      <c r="Y1169" s="6"/>
      <c r="Z1169" s="6"/>
      <c r="AA1169" s="6"/>
      <c r="AB1169" s="6"/>
      <c r="AC1169" s="6"/>
      <c r="AD1169" s="6"/>
      <c r="AE1169" s="6"/>
    </row>
    <row r="1170" spans="8:31" s="4" customFormat="1" ht="15" customHeight="1" x14ac:dyDescent="0.25">
      <c r="H1170" s="5"/>
      <c r="J1170" s="107"/>
      <c r="L1170" s="6"/>
      <c r="M1170" s="6"/>
      <c r="N1170" s="6"/>
      <c r="O1170" s="6"/>
      <c r="P1170" s="6"/>
      <c r="Q1170" s="6"/>
      <c r="R1170" s="6"/>
      <c r="S1170" s="6"/>
      <c r="T1170" s="6"/>
      <c r="U1170" s="6"/>
      <c r="V1170" s="6"/>
      <c r="W1170" s="6"/>
      <c r="X1170" s="6"/>
      <c r="Y1170" s="6"/>
      <c r="Z1170" s="6"/>
      <c r="AA1170" s="6"/>
      <c r="AB1170" s="6"/>
      <c r="AC1170" s="6"/>
      <c r="AD1170" s="6"/>
      <c r="AE1170" s="6"/>
    </row>
    <row r="1171" spans="8:31" s="4" customFormat="1" ht="15" customHeight="1" x14ac:dyDescent="0.25">
      <c r="H1171" s="5"/>
      <c r="J1171" s="107"/>
      <c r="L1171" s="6"/>
      <c r="M1171" s="6"/>
      <c r="N1171" s="6"/>
      <c r="O1171" s="6"/>
      <c r="P1171" s="6"/>
      <c r="Q1171" s="6"/>
      <c r="R1171" s="6"/>
      <c r="S1171" s="6"/>
      <c r="T1171" s="6"/>
      <c r="U1171" s="6"/>
      <c r="V1171" s="6"/>
      <c r="W1171" s="6"/>
      <c r="X1171" s="6"/>
      <c r="Y1171" s="6"/>
      <c r="Z1171" s="6"/>
      <c r="AA1171" s="6"/>
      <c r="AB1171" s="6"/>
      <c r="AC1171" s="6"/>
      <c r="AD1171" s="6"/>
      <c r="AE1171" s="6"/>
    </row>
    <row r="1172" spans="8:31" s="4" customFormat="1" ht="15" customHeight="1" x14ac:dyDescent="0.25">
      <c r="H1172" s="5"/>
      <c r="J1172" s="107"/>
      <c r="L1172" s="6"/>
      <c r="M1172" s="6"/>
      <c r="N1172" s="6"/>
      <c r="O1172" s="6"/>
      <c r="P1172" s="6"/>
      <c r="Q1172" s="6"/>
      <c r="R1172" s="6"/>
      <c r="S1172" s="6"/>
      <c r="T1172" s="6"/>
      <c r="U1172" s="6"/>
      <c r="V1172" s="6"/>
      <c r="W1172" s="6"/>
      <c r="X1172" s="6"/>
      <c r="Y1172" s="6"/>
      <c r="Z1172" s="6"/>
      <c r="AA1172" s="6"/>
      <c r="AB1172" s="6"/>
      <c r="AC1172" s="6"/>
      <c r="AD1172" s="6"/>
      <c r="AE1172" s="6"/>
    </row>
    <row r="1173" spans="8:31" s="4" customFormat="1" ht="15" customHeight="1" x14ac:dyDescent="0.25">
      <c r="H1173" s="5"/>
      <c r="J1173" s="107"/>
      <c r="L1173" s="6"/>
      <c r="M1173" s="6"/>
      <c r="N1173" s="6"/>
      <c r="O1173" s="6"/>
      <c r="P1173" s="6"/>
      <c r="Q1173" s="6"/>
      <c r="R1173" s="6"/>
      <c r="S1173" s="6"/>
      <c r="T1173" s="6"/>
      <c r="U1173" s="6"/>
      <c r="V1173" s="6"/>
      <c r="W1173" s="6"/>
      <c r="X1173" s="6"/>
      <c r="Y1173" s="6"/>
      <c r="Z1173" s="6"/>
      <c r="AA1173" s="6"/>
      <c r="AB1173" s="6"/>
      <c r="AC1173" s="6"/>
      <c r="AD1173" s="6"/>
      <c r="AE1173" s="6"/>
    </row>
    <row r="1174" spans="8:31" s="4" customFormat="1" ht="15" customHeight="1" x14ac:dyDescent="0.25">
      <c r="H1174" s="5"/>
      <c r="J1174" s="107"/>
      <c r="L1174" s="6"/>
      <c r="M1174" s="6"/>
      <c r="N1174" s="6"/>
      <c r="O1174" s="6"/>
      <c r="P1174" s="6"/>
      <c r="Q1174" s="6"/>
      <c r="R1174" s="6"/>
      <c r="S1174" s="6"/>
      <c r="T1174" s="6"/>
      <c r="U1174" s="6"/>
      <c r="V1174" s="6"/>
      <c r="W1174" s="6"/>
      <c r="X1174" s="6"/>
      <c r="Y1174" s="6"/>
      <c r="Z1174" s="6"/>
      <c r="AA1174" s="6"/>
      <c r="AB1174" s="6"/>
      <c r="AC1174" s="6"/>
      <c r="AD1174" s="6"/>
      <c r="AE1174" s="6"/>
    </row>
    <row r="1175" spans="8:31" s="4" customFormat="1" ht="15" customHeight="1" x14ac:dyDescent="0.25">
      <c r="H1175" s="5"/>
      <c r="J1175" s="107"/>
      <c r="L1175" s="6"/>
      <c r="M1175" s="6"/>
      <c r="N1175" s="6"/>
      <c r="O1175" s="6"/>
      <c r="P1175" s="6"/>
      <c r="Q1175" s="6"/>
      <c r="R1175" s="6"/>
      <c r="S1175" s="6"/>
      <c r="T1175" s="6"/>
      <c r="U1175" s="6"/>
      <c r="V1175" s="6"/>
      <c r="W1175" s="6"/>
      <c r="X1175" s="6"/>
      <c r="Y1175" s="6"/>
      <c r="Z1175" s="6"/>
      <c r="AA1175" s="6"/>
      <c r="AB1175" s="6"/>
      <c r="AC1175" s="6"/>
      <c r="AD1175" s="6"/>
      <c r="AE1175" s="6"/>
    </row>
    <row r="1176" spans="8:31" s="4" customFormat="1" ht="15" customHeight="1" x14ac:dyDescent="0.25">
      <c r="H1176" s="5"/>
      <c r="J1176" s="107"/>
      <c r="L1176" s="6"/>
      <c r="M1176" s="6"/>
      <c r="N1176" s="6"/>
      <c r="O1176" s="6"/>
      <c r="P1176" s="6"/>
      <c r="Q1176" s="6"/>
      <c r="R1176" s="6"/>
      <c r="S1176" s="6"/>
      <c r="T1176" s="6"/>
      <c r="U1176" s="6"/>
      <c r="V1176" s="6"/>
      <c r="W1176" s="6"/>
      <c r="X1176" s="6"/>
      <c r="Y1176" s="6"/>
      <c r="Z1176" s="6"/>
      <c r="AA1176" s="6"/>
      <c r="AB1176" s="6"/>
      <c r="AC1176" s="6"/>
      <c r="AD1176" s="6"/>
      <c r="AE1176" s="6"/>
    </row>
    <row r="1177" spans="8:31" s="4" customFormat="1" ht="15" customHeight="1" x14ac:dyDescent="0.25">
      <c r="H1177" s="5"/>
      <c r="J1177" s="107"/>
      <c r="L1177" s="6"/>
      <c r="M1177" s="6"/>
      <c r="N1177" s="6"/>
      <c r="O1177" s="6"/>
      <c r="P1177" s="6"/>
      <c r="Q1177" s="6"/>
      <c r="R1177" s="6"/>
      <c r="S1177" s="6"/>
      <c r="T1177" s="6"/>
      <c r="U1177" s="6"/>
      <c r="V1177" s="6"/>
      <c r="W1177" s="6"/>
      <c r="X1177" s="6"/>
      <c r="Y1177" s="6"/>
      <c r="Z1177" s="6"/>
      <c r="AA1177" s="6"/>
      <c r="AB1177" s="6"/>
      <c r="AC1177" s="6"/>
      <c r="AD1177" s="6"/>
      <c r="AE1177" s="6"/>
    </row>
    <row r="1178" spans="8:31" s="4" customFormat="1" ht="15" customHeight="1" x14ac:dyDescent="0.25">
      <c r="H1178" s="5"/>
      <c r="J1178" s="107"/>
      <c r="L1178" s="6"/>
      <c r="M1178" s="6"/>
      <c r="N1178" s="6"/>
      <c r="O1178" s="6"/>
      <c r="P1178" s="6"/>
      <c r="Q1178" s="6"/>
      <c r="R1178" s="6"/>
      <c r="S1178" s="6"/>
      <c r="T1178" s="6"/>
      <c r="U1178" s="6"/>
      <c r="V1178" s="6"/>
      <c r="W1178" s="6"/>
      <c r="X1178" s="6"/>
      <c r="Y1178" s="6"/>
      <c r="Z1178" s="6"/>
      <c r="AA1178" s="6"/>
      <c r="AB1178" s="6"/>
      <c r="AC1178" s="6"/>
      <c r="AD1178" s="6"/>
      <c r="AE1178" s="6"/>
    </row>
    <row r="1179" spans="8:31" s="4" customFormat="1" ht="15" customHeight="1" x14ac:dyDescent="0.25">
      <c r="H1179" s="5"/>
      <c r="J1179" s="107"/>
      <c r="L1179" s="6"/>
      <c r="M1179" s="6"/>
      <c r="N1179" s="6"/>
      <c r="O1179" s="6"/>
      <c r="P1179" s="6"/>
      <c r="Q1179" s="6"/>
      <c r="R1179" s="6"/>
      <c r="S1179" s="6"/>
      <c r="T1179" s="6"/>
      <c r="U1179" s="6"/>
      <c r="V1179" s="6"/>
      <c r="W1179" s="6"/>
      <c r="X1179" s="6"/>
      <c r="Y1179" s="6"/>
      <c r="Z1179" s="6"/>
      <c r="AA1179" s="6"/>
      <c r="AB1179" s="6"/>
      <c r="AC1179" s="6"/>
      <c r="AD1179" s="6"/>
      <c r="AE1179" s="6"/>
    </row>
    <row r="1180" spans="8:31" s="4" customFormat="1" ht="15" customHeight="1" x14ac:dyDescent="0.25">
      <c r="H1180" s="5"/>
      <c r="J1180" s="107"/>
      <c r="L1180" s="6"/>
      <c r="M1180" s="6"/>
      <c r="N1180" s="6"/>
      <c r="O1180" s="6"/>
      <c r="P1180" s="6"/>
      <c r="Q1180" s="6"/>
      <c r="R1180" s="6"/>
      <c r="S1180" s="6"/>
      <c r="T1180" s="6"/>
      <c r="U1180" s="6"/>
      <c r="V1180" s="6"/>
      <c r="W1180" s="6"/>
      <c r="X1180" s="6"/>
      <c r="Y1180" s="6"/>
      <c r="Z1180" s="6"/>
      <c r="AA1180" s="6"/>
      <c r="AB1180" s="6"/>
      <c r="AC1180" s="6"/>
      <c r="AD1180" s="6"/>
      <c r="AE1180" s="6"/>
    </row>
    <row r="1181" spans="8:31" s="4" customFormat="1" ht="15" customHeight="1" x14ac:dyDescent="0.25">
      <c r="H1181" s="5"/>
      <c r="J1181" s="107"/>
      <c r="L1181" s="6"/>
      <c r="M1181" s="6"/>
      <c r="N1181" s="6"/>
      <c r="O1181" s="6"/>
      <c r="P1181" s="6"/>
      <c r="Q1181" s="6"/>
      <c r="R1181" s="6"/>
      <c r="S1181" s="6"/>
      <c r="T1181" s="6"/>
      <c r="U1181" s="6"/>
      <c r="V1181" s="6"/>
      <c r="W1181" s="6"/>
      <c r="X1181" s="6"/>
      <c r="Y1181" s="6"/>
      <c r="Z1181" s="6"/>
      <c r="AA1181" s="6"/>
      <c r="AB1181" s="6"/>
      <c r="AC1181" s="6"/>
      <c r="AD1181" s="6"/>
      <c r="AE1181" s="6"/>
    </row>
    <row r="1182" spans="8:31" s="4" customFormat="1" ht="15" customHeight="1" x14ac:dyDescent="0.25">
      <c r="H1182" s="5"/>
      <c r="J1182" s="107"/>
      <c r="L1182" s="6"/>
      <c r="M1182" s="6"/>
      <c r="N1182" s="6"/>
      <c r="O1182" s="6"/>
      <c r="P1182" s="6"/>
      <c r="Q1182" s="6"/>
      <c r="R1182" s="6"/>
      <c r="S1182" s="6"/>
      <c r="T1182" s="6"/>
      <c r="U1182" s="6"/>
      <c r="V1182" s="6"/>
      <c r="W1182" s="6"/>
      <c r="X1182" s="6"/>
      <c r="Y1182" s="6"/>
      <c r="Z1182" s="6"/>
      <c r="AA1182" s="6"/>
      <c r="AB1182" s="6"/>
      <c r="AC1182" s="6"/>
      <c r="AD1182" s="6"/>
      <c r="AE1182" s="6"/>
    </row>
    <row r="1183" spans="8:31" s="4" customFormat="1" ht="15" customHeight="1" x14ac:dyDescent="0.25">
      <c r="H1183" s="5"/>
      <c r="J1183" s="107"/>
      <c r="L1183" s="6"/>
      <c r="M1183" s="6"/>
      <c r="N1183" s="6"/>
      <c r="O1183" s="6"/>
      <c r="P1183" s="6"/>
      <c r="Q1183" s="6"/>
      <c r="R1183" s="6"/>
      <c r="S1183" s="6"/>
      <c r="T1183" s="6"/>
      <c r="U1183" s="6"/>
      <c r="V1183" s="6"/>
      <c r="W1183" s="6"/>
      <c r="X1183" s="6"/>
      <c r="Y1183" s="6"/>
      <c r="Z1183" s="6"/>
      <c r="AA1183" s="6"/>
      <c r="AB1183" s="6"/>
      <c r="AC1183" s="6"/>
      <c r="AD1183" s="6"/>
      <c r="AE1183" s="6"/>
    </row>
    <row r="1184" spans="8:31" s="4" customFormat="1" ht="15" customHeight="1" x14ac:dyDescent="0.25">
      <c r="H1184" s="5"/>
      <c r="J1184" s="107"/>
      <c r="L1184" s="6"/>
      <c r="M1184" s="6"/>
      <c r="N1184" s="6"/>
      <c r="O1184" s="6"/>
      <c r="P1184" s="6"/>
      <c r="Q1184" s="6"/>
      <c r="R1184" s="6"/>
      <c r="S1184" s="6"/>
      <c r="T1184" s="6"/>
      <c r="U1184" s="6"/>
      <c r="V1184" s="6"/>
      <c r="W1184" s="6"/>
      <c r="X1184" s="6"/>
      <c r="Y1184" s="6"/>
      <c r="Z1184" s="6"/>
      <c r="AA1184" s="6"/>
      <c r="AB1184" s="6"/>
      <c r="AC1184" s="6"/>
      <c r="AD1184" s="6"/>
      <c r="AE1184" s="6"/>
    </row>
    <row r="1185" spans="8:31" s="4" customFormat="1" ht="15" customHeight="1" x14ac:dyDescent="0.25">
      <c r="H1185" s="5"/>
      <c r="J1185" s="107"/>
      <c r="L1185" s="6"/>
      <c r="M1185" s="6"/>
      <c r="N1185" s="6"/>
      <c r="O1185" s="6"/>
      <c r="P1185" s="6"/>
      <c r="Q1185" s="6"/>
      <c r="R1185" s="6"/>
      <c r="S1185" s="6"/>
      <c r="T1185" s="6"/>
      <c r="U1185" s="6"/>
      <c r="V1185" s="6"/>
      <c r="W1185" s="6"/>
      <c r="X1185" s="6"/>
      <c r="Y1185" s="6"/>
      <c r="Z1185" s="6"/>
      <c r="AA1185" s="6"/>
      <c r="AB1185" s="6"/>
      <c r="AC1185" s="6"/>
      <c r="AD1185" s="6"/>
      <c r="AE1185" s="6"/>
    </row>
    <row r="1186" spans="8:31" s="4" customFormat="1" ht="15" customHeight="1" x14ac:dyDescent="0.25">
      <c r="H1186" s="5"/>
      <c r="J1186" s="107"/>
      <c r="L1186" s="6"/>
      <c r="M1186" s="6"/>
      <c r="N1186" s="6"/>
      <c r="O1186" s="6"/>
      <c r="P1186" s="6"/>
      <c r="Q1186" s="6"/>
      <c r="R1186" s="6"/>
      <c r="S1186" s="6"/>
      <c r="T1186" s="6"/>
      <c r="U1186" s="6"/>
      <c r="V1186" s="6"/>
      <c r="W1186" s="6"/>
      <c r="X1186" s="6"/>
      <c r="Y1186" s="6"/>
      <c r="Z1186" s="6"/>
      <c r="AA1186" s="6"/>
      <c r="AB1186" s="6"/>
      <c r="AC1186" s="6"/>
      <c r="AD1186" s="6"/>
      <c r="AE1186" s="6"/>
    </row>
    <row r="1187" spans="8:31" s="4" customFormat="1" ht="15" customHeight="1" x14ac:dyDescent="0.25">
      <c r="H1187" s="5"/>
      <c r="J1187" s="107"/>
      <c r="L1187" s="6"/>
      <c r="M1187" s="6"/>
      <c r="N1187" s="6"/>
      <c r="O1187" s="6"/>
      <c r="P1187" s="6"/>
      <c r="Q1187" s="6"/>
      <c r="R1187" s="6"/>
      <c r="S1187" s="6"/>
      <c r="T1187" s="6"/>
      <c r="U1187" s="6"/>
      <c r="V1187" s="6"/>
      <c r="W1187" s="6"/>
      <c r="X1187" s="6"/>
      <c r="Y1187" s="6"/>
      <c r="Z1187" s="6"/>
      <c r="AA1187" s="6"/>
      <c r="AB1187" s="6"/>
      <c r="AC1187" s="6"/>
      <c r="AD1187" s="6"/>
      <c r="AE1187" s="6"/>
    </row>
    <row r="1188" spans="8:31" s="4" customFormat="1" ht="15" customHeight="1" x14ac:dyDescent="0.25">
      <c r="H1188" s="5"/>
      <c r="J1188" s="107"/>
      <c r="L1188" s="6"/>
      <c r="M1188" s="6"/>
      <c r="N1188" s="6"/>
      <c r="O1188" s="6"/>
      <c r="P1188" s="6"/>
      <c r="Q1188" s="6"/>
      <c r="R1188" s="6"/>
      <c r="S1188" s="6"/>
      <c r="T1188" s="6"/>
      <c r="U1188" s="6"/>
      <c r="V1188" s="6"/>
      <c r="W1188" s="6"/>
      <c r="X1188" s="6"/>
      <c r="Y1188" s="6"/>
      <c r="Z1188" s="6"/>
      <c r="AA1188" s="6"/>
      <c r="AB1188" s="6"/>
      <c r="AC1188" s="6"/>
      <c r="AD1188" s="6"/>
      <c r="AE1188" s="6"/>
    </row>
    <row r="1189" spans="8:31" s="4" customFormat="1" ht="15" customHeight="1" x14ac:dyDescent="0.25">
      <c r="H1189" s="5"/>
      <c r="J1189" s="107"/>
      <c r="L1189" s="6"/>
      <c r="M1189" s="6"/>
      <c r="N1189" s="6"/>
      <c r="O1189" s="6"/>
      <c r="P1189" s="6"/>
      <c r="Q1189" s="6"/>
      <c r="R1189" s="6"/>
      <c r="S1189" s="6"/>
      <c r="T1189" s="6"/>
      <c r="U1189" s="6"/>
      <c r="V1189" s="6"/>
      <c r="W1189" s="6"/>
      <c r="X1189" s="6"/>
      <c r="Y1189" s="6"/>
      <c r="Z1189" s="6"/>
      <c r="AA1189" s="6"/>
      <c r="AB1189" s="6"/>
      <c r="AC1189" s="6"/>
      <c r="AD1189" s="6"/>
      <c r="AE1189" s="6"/>
    </row>
    <row r="1190" spans="8:31" s="4" customFormat="1" ht="15" customHeight="1" x14ac:dyDescent="0.25">
      <c r="H1190" s="5"/>
      <c r="J1190" s="107"/>
      <c r="L1190" s="6"/>
      <c r="M1190" s="6"/>
      <c r="N1190" s="6"/>
      <c r="O1190" s="6"/>
      <c r="P1190" s="6"/>
      <c r="Q1190" s="6"/>
      <c r="R1190" s="6"/>
      <c r="S1190" s="6"/>
      <c r="T1190" s="6"/>
      <c r="U1190" s="6"/>
      <c r="V1190" s="6"/>
      <c r="W1190" s="6"/>
      <c r="X1190" s="6"/>
      <c r="Y1190" s="6"/>
      <c r="Z1190" s="6"/>
      <c r="AA1190" s="6"/>
      <c r="AB1190" s="6"/>
      <c r="AC1190" s="6"/>
      <c r="AD1190" s="6"/>
      <c r="AE1190" s="6"/>
    </row>
    <row r="1191" spans="8:31" s="4" customFormat="1" ht="15" customHeight="1" x14ac:dyDescent="0.25">
      <c r="H1191" s="5"/>
      <c r="J1191" s="107"/>
      <c r="L1191" s="6"/>
      <c r="M1191" s="6"/>
      <c r="N1191" s="6"/>
      <c r="O1191" s="6"/>
      <c r="P1191" s="6"/>
      <c r="Q1191" s="6"/>
      <c r="R1191" s="6"/>
      <c r="S1191" s="6"/>
      <c r="T1191" s="6"/>
      <c r="U1191" s="6"/>
      <c r="V1191" s="6"/>
      <c r="W1191" s="6"/>
      <c r="X1191" s="6"/>
      <c r="Y1191" s="6"/>
      <c r="Z1191" s="6"/>
      <c r="AA1191" s="6"/>
      <c r="AB1191" s="6"/>
      <c r="AC1191" s="6"/>
      <c r="AD1191" s="6"/>
      <c r="AE1191" s="6"/>
    </row>
    <row r="1192" spans="8:31" s="4" customFormat="1" ht="15" customHeight="1" x14ac:dyDescent="0.25">
      <c r="H1192" s="5"/>
      <c r="J1192" s="107"/>
      <c r="L1192" s="6"/>
      <c r="M1192" s="6"/>
      <c r="N1192" s="6"/>
      <c r="O1192" s="6"/>
      <c r="P1192" s="6"/>
      <c r="Q1192" s="6"/>
      <c r="R1192" s="6"/>
      <c r="S1192" s="6"/>
      <c r="T1192" s="6"/>
      <c r="U1192" s="6"/>
      <c r="V1192" s="6"/>
      <c r="W1192" s="6"/>
      <c r="X1192" s="6"/>
      <c r="Y1192" s="6"/>
      <c r="Z1192" s="6"/>
      <c r="AA1192" s="6"/>
      <c r="AB1192" s="6"/>
      <c r="AC1192" s="6"/>
      <c r="AD1192" s="6"/>
      <c r="AE1192" s="6"/>
    </row>
    <row r="1193" spans="8:31" s="4" customFormat="1" ht="15" customHeight="1" x14ac:dyDescent="0.25">
      <c r="H1193" s="5"/>
      <c r="J1193" s="107"/>
      <c r="L1193" s="6"/>
      <c r="M1193" s="6"/>
      <c r="N1193" s="6"/>
      <c r="O1193" s="6"/>
      <c r="P1193" s="6"/>
      <c r="Q1193" s="6"/>
      <c r="R1193" s="6"/>
      <c r="S1193" s="6"/>
      <c r="T1193" s="6"/>
      <c r="U1193" s="6"/>
      <c r="V1193" s="6"/>
      <c r="W1193" s="6"/>
      <c r="X1193" s="6"/>
      <c r="Y1193" s="6"/>
      <c r="Z1193" s="6"/>
      <c r="AA1193" s="6"/>
      <c r="AB1193" s="6"/>
      <c r="AC1193" s="6"/>
      <c r="AD1193" s="6"/>
      <c r="AE1193" s="6"/>
    </row>
    <row r="1194" spans="8:31" s="4" customFormat="1" ht="15" customHeight="1" x14ac:dyDescent="0.25">
      <c r="H1194" s="5"/>
      <c r="J1194" s="107"/>
      <c r="L1194" s="6"/>
      <c r="M1194" s="6"/>
      <c r="N1194" s="6"/>
      <c r="O1194" s="6"/>
      <c r="P1194" s="6"/>
      <c r="Q1194" s="6"/>
      <c r="R1194" s="6"/>
      <c r="S1194" s="6"/>
      <c r="T1194" s="6"/>
      <c r="U1194" s="6"/>
      <c r="V1194" s="6"/>
      <c r="W1194" s="6"/>
      <c r="X1194" s="6"/>
      <c r="Y1194" s="6"/>
      <c r="Z1194" s="6"/>
      <c r="AA1194" s="6"/>
      <c r="AB1194" s="6"/>
      <c r="AC1194" s="6"/>
      <c r="AD1194" s="6"/>
      <c r="AE1194" s="6"/>
    </row>
    <row r="1195" spans="8:31" s="4" customFormat="1" ht="15" customHeight="1" x14ac:dyDescent="0.25">
      <c r="H1195" s="5"/>
      <c r="J1195" s="107"/>
      <c r="L1195" s="6"/>
      <c r="M1195" s="6"/>
      <c r="N1195" s="6"/>
      <c r="O1195" s="6"/>
      <c r="P1195" s="6"/>
      <c r="Q1195" s="6"/>
      <c r="R1195" s="6"/>
      <c r="S1195" s="6"/>
      <c r="T1195" s="6"/>
      <c r="U1195" s="6"/>
      <c r="V1195" s="6"/>
      <c r="W1195" s="6"/>
      <c r="X1195" s="6"/>
      <c r="Y1195" s="6"/>
      <c r="Z1195" s="6"/>
      <c r="AA1195" s="6"/>
      <c r="AB1195" s="6"/>
      <c r="AC1195" s="6"/>
      <c r="AD1195" s="6"/>
      <c r="AE1195" s="6"/>
    </row>
    <row r="1196" spans="8:31" s="4" customFormat="1" ht="15" customHeight="1" x14ac:dyDescent="0.25">
      <c r="H1196" s="5"/>
      <c r="J1196" s="107"/>
      <c r="L1196" s="6"/>
      <c r="M1196" s="6"/>
      <c r="N1196" s="6"/>
      <c r="O1196" s="6"/>
      <c r="P1196" s="6"/>
      <c r="Q1196" s="6"/>
      <c r="R1196" s="6"/>
      <c r="S1196" s="6"/>
      <c r="T1196" s="6"/>
      <c r="U1196" s="6"/>
      <c r="V1196" s="6"/>
      <c r="W1196" s="6"/>
      <c r="X1196" s="6"/>
      <c r="Y1196" s="6"/>
      <c r="Z1196" s="6"/>
      <c r="AA1196" s="6"/>
      <c r="AB1196" s="6"/>
      <c r="AC1196" s="6"/>
      <c r="AD1196" s="6"/>
      <c r="AE1196" s="6"/>
    </row>
    <row r="1197" spans="8:31" s="4" customFormat="1" ht="15" customHeight="1" x14ac:dyDescent="0.25">
      <c r="H1197" s="5"/>
      <c r="J1197" s="107"/>
      <c r="L1197" s="6"/>
      <c r="M1197" s="6"/>
      <c r="N1197" s="6"/>
      <c r="O1197" s="6"/>
      <c r="P1197" s="6"/>
      <c r="Q1197" s="6"/>
      <c r="R1197" s="6"/>
      <c r="S1197" s="6"/>
      <c r="T1197" s="6"/>
      <c r="U1197" s="6"/>
      <c r="V1197" s="6"/>
      <c r="W1197" s="6"/>
      <c r="X1197" s="6"/>
      <c r="Y1197" s="6"/>
      <c r="Z1197" s="6"/>
      <c r="AA1197" s="6"/>
      <c r="AB1197" s="6"/>
      <c r="AC1197" s="6"/>
      <c r="AD1197" s="6"/>
      <c r="AE1197" s="6"/>
    </row>
    <row r="1198" spans="8:31" s="4" customFormat="1" ht="15" customHeight="1" x14ac:dyDescent="0.25">
      <c r="H1198" s="5"/>
      <c r="J1198" s="107"/>
      <c r="L1198" s="6"/>
      <c r="M1198" s="6"/>
      <c r="N1198" s="6"/>
      <c r="O1198" s="6"/>
      <c r="P1198" s="6"/>
      <c r="Q1198" s="6"/>
      <c r="R1198" s="6"/>
      <c r="S1198" s="6"/>
      <c r="T1198" s="6"/>
      <c r="U1198" s="6"/>
      <c r="V1198" s="6"/>
      <c r="W1198" s="6"/>
      <c r="X1198" s="6"/>
      <c r="Y1198" s="6"/>
      <c r="Z1198" s="6"/>
      <c r="AA1198" s="6"/>
      <c r="AB1198" s="6"/>
      <c r="AC1198" s="6"/>
      <c r="AD1198" s="6"/>
      <c r="AE1198" s="6"/>
    </row>
    <row r="1199" spans="8:31" s="4" customFormat="1" ht="15" customHeight="1" x14ac:dyDescent="0.25">
      <c r="H1199" s="5"/>
      <c r="J1199" s="107"/>
      <c r="L1199" s="6"/>
      <c r="M1199" s="6"/>
      <c r="N1199" s="6"/>
      <c r="O1199" s="6"/>
      <c r="P1199" s="6"/>
      <c r="Q1199" s="6"/>
      <c r="R1199" s="6"/>
      <c r="S1199" s="6"/>
      <c r="T1199" s="6"/>
      <c r="U1199" s="6"/>
      <c r="V1199" s="6"/>
      <c r="W1199" s="6"/>
      <c r="X1199" s="6"/>
      <c r="Y1199" s="6"/>
      <c r="Z1199" s="6"/>
      <c r="AA1199" s="6"/>
      <c r="AB1199" s="6"/>
      <c r="AC1199" s="6"/>
      <c r="AD1199" s="6"/>
      <c r="AE1199" s="6"/>
    </row>
    <row r="1200" spans="8:31" s="4" customFormat="1" ht="15" customHeight="1" x14ac:dyDescent="0.25">
      <c r="H1200" s="5"/>
      <c r="J1200" s="107"/>
      <c r="L1200" s="6"/>
      <c r="M1200" s="6"/>
      <c r="N1200" s="6"/>
      <c r="O1200" s="6"/>
      <c r="P1200" s="6"/>
      <c r="Q1200" s="6"/>
      <c r="R1200" s="6"/>
      <c r="S1200" s="6"/>
      <c r="T1200" s="6"/>
      <c r="U1200" s="6"/>
      <c r="V1200" s="6"/>
      <c r="W1200" s="6"/>
      <c r="X1200" s="6"/>
      <c r="Y1200" s="6"/>
      <c r="Z1200" s="6"/>
      <c r="AA1200" s="6"/>
      <c r="AB1200" s="6"/>
      <c r="AC1200" s="6"/>
      <c r="AD1200" s="6"/>
      <c r="AE1200" s="6"/>
    </row>
    <row r="1201" spans="8:31" s="4" customFormat="1" ht="15" customHeight="1" x14ac:dyDescent="0.25">
      <c r="H1201" s="5"/>
      <c r="J1201" s="107"/>
      <c r="L1201" s="6"/>
      <c r="M1201" s="6"/>
      <c r="N1201" s="6"/>
      <c r="O1201" s="6"/>
      <c r="P1201" s="6"/>
      <c r="Q1201" s="6"/>
      <c r="R1201" s="6"/>
      <c r="S1201" s="6"/>
      <c r="T1201" s="6"/>
      <c r="U1201" s="6"/>
      <c r="V1201" s="6"/>
      <c r="W1201" s="6"/>
      <c r="X1201" s="6"/>
      <c r="Y1201" s="6"/>
      <c r="Z1201" s="6"/>
      <c r="AA1201" s="6"/>
      <c r="AB1201" s="6"/>
      <c r="AC1201" s="6"/>
      <c r="AD1201" s="6"/>
      <c r="AE1201" s="6"/>
    </row>
    <row r="1202" spans="8:31" s="4" customFormat="1" ht="15" customHeight="1" x14ac:dyDescent="0.25">
      <c r="H1202" s="5"/>
      <c r="J1202" s="107"/>
      <c r="L1202" s="6"/>
      <c r="M1202" s="6"/>
      <c r="N1202" s="6"/>
      <c r="O1202" s="6"/>
      <c r="P1202" s="6"/>
      <c r="Q1202" s="6"/>
      <c r="R1202" s="6"/>
      <c r="S1202" s="6"/>
      <c r="T1202" s="6"/>
      <c r="U1202" s="6"/>
      <c r="V1202" s="6"/>
      <c r="W1202" s="6"/>
      <c r="X1202" s="6"/>
      <c r="Y1202" s="6"/>
      <c r="Z1202" s="6"/>
      <c r="AA1202" s="6"/>
      <c r="AB1202" s="6"/>
      <c r="AC1202" s="6"/>
      <c r="AD1202" s="6"/>
      <c r="AE1202" s="6"/>
    </row>
    <row r="1203" spans="8:31" s="4" customFormat="1" ht="15" customHeight="1" x14ac:dyDescent="0.25">
      <c r="H1203" s="5"/>
      <c r="J1203" s="107"/>
      <c r="L1203" s="6"/>
      <c r="M1203" s="6"/>
      <c r="N1203" s="6"/>
      <c r="O1203" s="6"/>
      <c r="P1203" s="6"/>
      <c r="Q1203" s="6"/>
      <c r="R1203" s="6"/>
      <c r="S1203" s="6"/>
      <c r="T1203" s="6"/>
      <c r="U1203" s="6"/>
      <c r="V1203" s="6"/>
      <c r="W1203" s="6"/>
      <c r="X1203" s="6"/>
      <c r="Y1203" s="6"/>
      <c r="Z1203" s="6"/>
      <c r="AA1203" s="6"/>
      <c r="AB1203" s="6"/>
      <c r="AC1203" s="6"/>
      <c r="AD1203" s="6"/>
      <c r="AE1203" s="6"/>
    </row>
    <row r="1204" spans="8:31" s="4" customFormat="1" ht="15" customHeight="1" x14ac:dyDescent="0.25">
      <c r="H1204" s="5"/>
      <c r="J1204" s="107"/>
      <c r="L1204" s="6"/>
      <c r="M1204" s="6"/>
      <c r="N1204" s="6"/>
      <c r="O1204" s="6"/>
      <c r="P1204" s="6"/>
      <c r="Q1204" s="6"/>
      <c r="R1204" s="6"/>
      <c r="S1204" s="6"/>
      <c r="T1204" s="6"/>
      <c r="U1204" s="6"/>
      <c r="V1204" s="6"/>
      <c r="W1204" s="6"/>
      <c r="X1204" s="6"/>
      <c r="Y1204" s="6"/>
      <c r="Z1204" s="6"/>
      <c r="AA1204" s="6"/>
      <c r="AB1204" s="6"/>
      <c r="AC1204" s="6"/>
      <c r="AD1204" s="6"/>
      <c r="AE1204" s="6"/>
    </row>
    <row r="1205" spans="8:31" s="4" customFormat="1" ht="15" customHeight="1" x14ac:dyDescent="0.25">
      <c r="H1205" s="5"/>
      <c r="J1205" s="107"/>
      <c r="L1205" s="6"/>
      <c r="M1205" s="6"/>
      <c r="N1205" s="6"/>
      <c r="O1205" s="6"/>
      <c r="P1205" s="6"/>
      <c r="Q1205" s="6"/>
      <c r="R1205" s="6"/>
      <c r="S1205" s="6"/>
      <c r="T1205" s="6"/>
      <c r="U1205" s="6"/>
      <c r="V1205" s="6"/>
      <c r="W1205" s="6"/>
      <c r="X1205" s="6"/>
      <c r="Y1205" s="6"/>
      <c r="Z1205" s="6"/>
      <c r="AA1205" s="6"/>
      <c r="AB1205" s="6"/>
      <c r="AC1205" s="6"/>
      <c r="AD1205" s="6"/>
      <c r="AE1205" s="6"/>
    </row>
    <row r="1206" spans="8:31" s="4" customFormat="1" ht="15" customHeight="1" x14ac:dyDescent="0.25">
      <c r="H1206" s="5"/>
      <c r="J1206" s="107"/>
      <c r="L1206" s="6"/>
      <c r="M1206" s="6"/>
      <c r="N1206" s="6"/>
      <c r="O1206" s="6"/>
      <c r="P1206" s="6"/>
      <c r="Q1206" s="6"/>
      <c r="R1206" s="6"/>
      <c r="S1206" s="6"/>
      <c r="T1206" s="6"/>
      <c r="U1206" s="6"/>
      <c r="V1206" s="6"/>
      <c r="W1206" s="6"/>
      <c r="X1206" s="6"/>
      <c r="Y1206" s="6"/>
      <c r="Z1206" s="6"/>
      <c r="AA1206" s="6"/>
      <c r="AB1206" s="6"/>
      <c r="AC1206" s="6"/>
      <c r="AD1206" s="6"/>
      <c r="AE1206" s="6"/>
    </row>
    <row r="1207" spans="8:31" s="4" customFormat="1" ht="15" customHeight="1" x14ac:dyDescent="0.25">
      <c r="H1207" s="5"/>
      <c r="J1207" s="107"/>
      <c r="L1207" s="6"/>
      <c r="M1207" s="6"/>
      <c r="N1207" s="6"/>
      <c r="O1207" s="6"/>
      <c r="P1207" s="6"/>
      <c r="Q1207" s="6"/>
      <c r="R1207" s="6"/>
      <c r="S1207" s="6"/>
      <c r="T1207" s="6"/>
      <c r="U1207" s="6"/>
      <c r="V1207" s="6"/>
      <c r="W1207" s="6"/>
      <c r="X1207" s="6"/>
      <c r="Y1207" s="6"/>
      <c r="Z1207" s="6"/>
      <c r="AA1207" s="6"/>
      <c r="AB1207" s="6"/>
      <c r="AC1207" s="6"/>
      <c r="AD1207" s="6"/>
      <c r="AE1207" s="6"/>
    </row>
    <row r="1208" spans="8:31" s="4" customFormat="1" ht="15" customHeight="1" x14ac:dyDescent="0.25">
      <c r="H1208" s="5"/>
      <c r="J1208" s="107"/>
      <c r="L1208" s="6"/>
      <c r="M1208" s="6"/>
      <c r="N1208" s="6"/>
      <c r="O1208" s="6"/>
      <c r="P1208" s="6"/>
      <c r="Q1208" s="6"/>
      <c r="R1208" s="6"/>
      <c r="S1208" s="6"/>
      <c r="T1208" s="6"/>
      <c r="U1208" s="6"/>
      <c r="V1208" s="6"/>
      <c r="W1208" s="6"/>
      <c r="X1208" s="6"/>
      <c r="Y1208" s="6"/>
      <c r="Z1208" s="6"/>
      <c r="AA1208" s="6"/>
      <c r="AB1208" s="6"/>
      <c r="AC1208" s="6"/>
      <c r="AD1208" s="6"/>
      <c r="AE1208" s="6"/>
    </row>
    <row r="1209" spans="8:31" s="4" customFormat="1" ht="15" customHeight="1" x14ac:dyDescent="0.25">
      <c r="H1209" s="5"/>
      <c r="J1209" s="107"/>
      <c r="L1209" s="6"/>
      <c r="M1209" s="6"/>
      <c r="N1209" s="6"/>
      <c r="O1209" s="6"/>
      <c r="P1209" s="6"/>
      <c r="Q1209" s="6"/>
      <c r="R1209" s="6"/>
      <c r="S1209" s="6"/>
      <c r="T1209" s="6"/>
      <c r="U1209" s="6"/>
      <c r="V1209" s="6"/>
      <c r="W1209" s="6"/>
      <c r="X1209" s="6"/>
      <c r="Y1209" s="6"/>
      <c r="Z1209" s="6"/>
      <c r="AA1209" s="6"/>
      <c r="AB1209" s="6"/>
      <c r="AC1209" s="6"/>
      <c r="AD1209" s="6"/>
      <c r="AE1209" s="6"/>
    </row>
    <row r="1210" spans="8:31" s="4" customFormat="1" ht="15" customHeight="1" x14ac:dyDescent="0.25">
      <c r="H1210" s="5"/>
      <c r="J1210" s="107"/>
      <c r="L1210" s="6"/>
      <c r="M1210" s="6"/>
      <c r="N1210" s="6"/>
      <c r="O1210" s="6"/>
      <c r="P1210" s="6"/>
      <c r="Q1210" s="6"/>
      <c r="R1210" s="6"/>
      <c r="S1210" s="6"/>
      <c r="T1210" s="6"/>
      <c r="U1210" s="6"/>
      <c r="V1210" s="6"/>
      <c r="W1210" s="6"/>
      <c r="X1210" s="6"/>
      <c r="Y1210" s="6"/>
      <c r="Z1210" s="6"/>
      <c r="AA1210" s="6"/>
      <c r="AB1210" s="6"/>
      <c r="AC1210" s="6"/>
      <c r="AD1210" s="6"/>
      <c r="AE1210" s="6"/>
    </row>
    <row r="1211" spans="8:31" s="4" customFormat="1" ht="15" customHeight="1" x14ac:dyDescent="0.25">
      <c r="H1211" s="5"/>
      <c r="J1211" s="107"/>
      <c r="L1211" s="6"/>
      <c r="M1211" s="6"/>
      <c r="N1211" s="6"/>
      <c r="O1211" s="6"/>
      <c r="P1211" s="6"/>
      <c r="Q1211" s="6"/>
      <c r="R1211" s="6"/>
      <c r="S1211" s="6"/>
      <c r="T1211" s="6"/>
      <c r="U1211" s="6"/>
      <c r="V1211" s="6"/>
      <c r="W1211" s="6"/>
      <c r="X1211" s="6"/>
      <c r="Y1211" s="6"/>
      <c r="Z1211" s="6"/>
      <c r="AA1211" s="6"/>
      <c r="AB1211" s="6"/>
      <c r="AC1211" s="6"/>
      <c r="AD1211" s="6"/>
      <c r="AE1211" s="6"/>
    </row>
    <row r="1212" spans="8:31" s="4" customFormat="1" ht="15" customHeight="1" x14ac:dyDescent="0.25">
      <c r="H1212" s="5"/>
      <c r="J1212" s="107"/>
      <c r="L1212" s="6"/>
      <c r="M1212" s="6"/>
      <c r="N1212" s="6"/>
      <c r="O1212" s="6"/>
      <c r="P1212" s="6"/>
      <c r="Q1212" s="6"/>
      <c r="R1212" s="6"/>
      <c r="S1212" s="6"/>
      <c r="T1212" s="6"/>
      <c r="U1212" s="6"/>
      <c r="V1212" s="6"/>
      <c r="W1212" s="6"/>
      <c r="X1212" s="6"/>
      <c r="Y1212" s="6"/>
      <c r="Z1212" s="6"/>
      <c r="AA1212" s="6"/>
      <c r="AB1212" s="6"/>
      <c r="AC1212" s="6"/>
      <c r="AD1212" s="6"/>
      <c r="AE1212" s="6"/>
    </row>
    <row r="1213" spans="8:31" s="4" customFormat="1" ht="15" customHeight="1" x14ac:dyDescent="0.25">
      <c r="H1213" s="5"/>
      <c r="J1213" s="107"/>
      <c r="L1213" s="6"/>
      <c r="M1213" s="6"/>
      <c r="N1213" s="6"/>
      <c r="O1213" s="6"/>
      <c r="P1213" s="6"/>
      <c r="Q1213" s="6"/>
      <c r="R1213" s="6"/>
      <c r="S1213" s="6"/>
      <c r="T1213" s="6"/>
      <c r="U1213" s="6"/>
      <c r="V1213" s="6"/>
      <c r="W1213" s="6"/>
      <c r="X1213" s="6"/>
      <c r="Y1213" s="6"/>
      <c r="Z1213" s="6"/>
      <c r="AA1213" s="6"/>
      <c r="AB1213" s="6"/>
      <c r="AC1213" s="6"/>
      <c r="AD1213" s="6"/>
      <c r="AE1213" s="6"/>
    </row>
    <row r="1214" spans="8:31" s="4" customFormat="1" ht="15" customHeight="1" x14ac:dyDescent="0.25">
      <c r="H1214" s="5"/>
      <c r="J1214" s="107"/>
      <c r="L1214" s="6"/>
      <c r="M1214" s="6"/>
      <c r="N1214" s="6"/>
      <c r="O1214" s="6"/>
      <c r="P1214" s="6"/>
      <c r="Q1214" s="6"/>
      <c r="R1214" s="6"/>
      <c r="S1214" s="6"/>
      <c r="T1214" s="6"/>
      <c r="U1214" s="6"/>
      <c r="V1214" s="6"/>
      <c r="W1214" s="6"/>
      <c r="X1214" s="6"/>
      <c r="Y1214" s="6"/>
      <c r="Z1214" s="6"/>
      <c r="AA1214" s="6"/>
      <c r="AB1214" s="6"/>
      <c r="AC1214" s="6"/>
      <c r="AD1214" s="6"/>
      <c r="AE1214" s="6"/>
    </row>
    <row r="1215" spans="8:31" s="4" customFormat="1" ht="15" customHeight="1" x14ac:dyDescent="0.25">
      <c r="H1215" s="5"/>
      <c r="J1215" s="107"/>
      <c r="L1215" s="6"/>
      <c r="M1215" s="6"/>
      <c r="N1215" s="6"/>
      <c r="O1215" s="6"/>
      <c r="P1215" s="6"/>
      <c r="Q1215" s="6"/>
      <c r="R1215" s="6"/>
      <c r="S1215" s="6"/>
      <c r="T1215" s="6"/>
      <c r="U1215" s="6"/>
      <c r="V1215" s="6"/>
      <c r="W1215" s="6"/>
      <c r="X1215" s="6"/>
      <c r="Y1215" s="6"/>
      <c r="Z1215" s="6"/>
      <c r="AA1215" s="6"/>
      <c r="AB1215" s="6"/>
      <c r="AC1215" s="6"/>
      <c r="AD1215" s="6"/>
      <c r="AE1215" s="6"/>
    </row>
    <row r="1216" spans="8:31" s="4" customFormat="1" ht="15" customHeight="1" x14ac:dyDescent="0.25">
      <c r="H1216" s="5"/>
      <c r="J1216" s="107"/>
      <c r="L1216" s="6"/>
      <c r="M1216" s="6"/>
      <c r="N1216" s="6"/>
      <c r="O1216" s="6"/>
      <c r="P1216" s="6"/>
      <c r="Q1216" s="6"/>
      <c r="R1216" s="6"/>
      <c r="S1216" s="6"/>
      <c r="T1216" s="6"/>
      <c r="U1216" s="6"/>
      <c r="V1216" s="6"/>
      <c r="W1216" s="6"/>
      <c r="X1216" s="6"/>
      <c r="Y1216" s="6"/>
      <c r="Z1216" s="6"/>
      <c r="AA1216" s="6"/>
      <c r="AB1216" s="6"/>
      <c r="AC1216" s="6"/>
      <c r="AD1216" s="6"/>
      <c r="AE1216" s="6"/>
    </row>
    <row r="1217" spans="8:31" s="4" customFormat="1" ht="15" customHeight="1" x14ac:dyDescent="0.25">
      <c r="H1217" s="5"/>
      <c r="J1217" s="107"/>
      <c r="L1217" s="6"/>
      <c r="M1217" s="6"/>
      <c r="N1217" s="6"/>
      <c r="O1217" s="6"/>
      <c r="P1217" s="6"/>
      <c r="Q1217" s="6"/>
      <c r="R1217" s="6"/>
      <c r="S1217" s="6"/>
      <c r="T1217" s="6"/>
      <c r="U1217" s="6"/>
      <c r="V1217" s="6"/>
      <c r="W1217" s="6"/>
      <c r="X1217" s="6"/>
      <c r="Y1217" s="6"/>
      <c r="Z1217" s="6"/>
      <c r="AA1217" s="6"/>
      <c r="AB1217" s="6"/>
      <c r="AC1217" s="6"/>
      <c r="AD1217" s="6"/>
      <c r="AE1217" s="6"/>
    </row>
    <row r="1218" spans="8:31" s="4" customFormat="1" ht="15" customHeight="1" x14ac:dyDescent="0.25">
      <c r="H1218" s="5"/>
      <c r="J1218" s="107"/>
      <c r="L1218" s="6"/>
      <c r="M1218" s="6"/>
      <c r="N1218" s="6"/>
      <c r="O1218" s="6"/>
      <c r="P1218" s="6"/>
      <c r="Q1218" s="6"/>
      <c r="R1218" s="6"/>
      <c r="S1218" s="6"/>
      <c r="T1218" s="6"/>
      <c r="U1218" s="6"/>
      <c r="V1218" s="6"/>
      <c r="W1218" s="6"/>
      <c r="X1218" s="6"/>
      <c r="Y1218" s="6"/>
      <c r="Z1218" s="6"/>
      <c r="AA1218" s="6"/>
      <c r="AB1218" s="6"/>
      <c r="AC1218" s="6"/>
      <c r="AD1218" s="6"/>
      <c r="AE1218" s="6"/>
    </row>
    <row r="1219" spans="8:31" s="4" customFormat="1" ht="15" customHeight="1" x14ac:dyDescent="0.25">
      <c r="H1219" s="5"/>
      <c r="J1219" s="107"/>
      <c r="L1219" s="6"/>
      <c r="M1219" s="6"/>
      <c r="N1219" s="6"/>
      <c r="O1219" s="6"/>
      <c r="P1219" s="6"/>
      <c r="Q1219" s="6"/>
      <c r="R1219" s="6"/>
      <c r="S1219" s="6"/>
      <c r="T1219" s="6"/>
      <c r="U1219" s="6"/>
      <c r="V1219" s="6"/>
      <c r="W1219" s="6"/>
      <c r="X1219" s="6"/>
      <c r="Y1219" s="6"/>
      <c r="Z1219" s="6"/>
      <c r="AA1219" s="6"/>
      <c r="AB1219" s="6"/>
      <c r="AC1219" s="6"/>
      <c r="AD1219" s="6"/>
      <c r="AE1219" s="6"/>
    </row>
    <row r="1220" spans="8:31" s="4" customFormat="1" ht="15" customHeight="1" x14ac:dyDescent="0.25">
      <c r="H1220" s="5"/>
      <c r="J1220" s="107"/>
      <c r="L1220" s="6"/>
      <c r="M1220" s="6"/>
      <c r="N1220" s="6"/>
      <c r="O1220" s="6"/>
      <c r="P1220" s="6"/>
      <c r="Q1220" s="6"/>
      <c r="R1220" s="6"/>
      <c r="S1220" s="6"/>
      <c r="T1220" s="6"/>
      <c r="U1220" s="6"/>
      <c r="V1220" s="6"/>
      <c r="W1220" s="6"/>
      <c r="X1220" s="6"/>
      <c r="Y1220" s="6"/>
      <c r="Z1220" s="6"/>
      <c r="AA1220" s="6"/>
      <c r="AB1220" s="6"/>
      <c r="AC1220" s="6"/>
      <c r="AD1220" s="6"/>
      <c r="AE1220" s="6"/>
    </row>
    <row r="1221" spans="8:31" s="4" customFormat="1" ht="15" customHeight="1" x14ac:dyDescent="0.25">
      <c r="H1221" s="5"/>
      <c r="J1221" s="107"/>
      <c r="L1221" s="6"/>
      <c r="M1221" s="6"/>
      <c r="N1221" s="6"/>
      <c r="O1221" s="6"/>
      <c r="P1221" s="6"/>
      <c r="Q1221" s="6"/>
      <c r="R1221" s="6"/>
      <c r="S1221" s="6"/>
      <c r="T1221" s="6"/>
      <c r="U1221" s="6"/>
      <c r="V1221" s="6"/>
      <c r="W1221" s="6"/>
      <c r="X1221" s="6"/>
      <c r="Y1221" s="6"/>
      <c r="Z1221" s="6"/>
      <c r="AA1221" s="6"/>
      <c r="AB1221" s="6"/>
      <c r="AC1221" s="6"/>
      <c r="AD1221" s="6"/>
      <c r="AE1221" s="6"/>
    </row>
    <row r="1222" spans="8:31" s="4" customFormat="1" ht="15" customHeight="1" x14ac:dyDescent="0.25">
      <c r="H1222" s="5"/>
      <c r="J1222" s="107"/>
      <c r="L1222" s="6"/>
      <c r="M1222" s="6"/>
      <c r="N1222" s="6"/>
      <c r="O1222" s="6"/>
      <c r="P1222" s="6"/>
      <c r="Q1222" s="6"/>
      <c r="R1222" s="6"/>
      <c r="S1222" s="6"/>
      <c r="T1222" s="6"/>
      <c r="U1222" s="6"/>
      <c r="V1222" s="6"/>
      <c r="W1222" s="6"/>
      <c r="X1222" s="6"/>
      <c r="Y1222" s="6"/>
      <c r="Z1222" s="6"/>
      <c r="AA1222" s="6"/>
      <c r="AB1222" s="6"/>
      <c r="AC1222" s="6"/>
      <c r="AD1222" s="6"/>
      <c r="AE1222" s="6"/>
    </row>
    <row r="1223" spans="8:31" s="4" customFormat="1" ht="15" customHeight="1" x14ac:dyDescent="0.25">
      <c r="H1223" s="5"/>
      <c r="J1223" s="107"/>
      <c r="L1223" s="6"/>
      <c r="M1223" s="6"/>
      <c r="N1223" s="6"/>
      <c r="O1223" s="6"/>
      <c r="P1223" s="6"/>
      <c r="Q1223" s="6"/>
      <c r="R1223" s="6"/>
      <c r="S1223" s="6"/>
      <c r="T1223" s="6"/>
      <c r="U1223" s="6"/>
      <c r="V1223" s="6"/>
      <c r="W1223" s="6"/>
      <c r="X1223" s="6"/>
      <c r="Y1223" s="6"/>
      <c r="Z1223" s="6"/>
      <c r="AA1223" s="6"/>
      <c r="AB1223" s="6"/>
      <c r="AC1223" s="6"/>
      <c r="AD1223" s="6"/>
      <c r="AE1223" s="6"/>
    </row>
    <row r="1224" spans="8:31" s="4" customFormat="1" ht="15" customHeight="1" x14ac:dyDescent="0.25">
      <c r="H1224" s="5"/>
      <c r="J1224" s="107"/>
      <c r="L1224" s="6"/>
      <c r="M1224" s="6"/>
      <c r="N1224" s="6"/>
      <c r="O1224" s="6"/>
      <c r="P1224" s="6"/>
      <c r="Q1224" s="6"/>
      <c r="R1224" s="6"/>
      <c r="S1224" s="6"/>
      <c r="T1224" s="6"/>
      <c r="U1224" s="6"/>
      <c r="V1224" s="6"/>
      <c r="W1224" s="6"/>
      <c r="X1224" s="6"/>
      <c r="Y1224" s="6"/>
      <c r="Z1224" s="6"/>
      <c r="AA1224" s="6"/>
      <c r="AB1224" s="6"/>
      <c r="AC1224" s="6"/>
      <c r="AD1224" s="6"/>
      <c r="AE1224" s="6"/>
    </row>
    <row r="1225" spans="8:31" s="4" customFormat="1" ht="15" customHeight="1" x14ac:dyDescent="0.25">
      <c r="H1225" s="5"/>
      <c r="J1225" s="107"/>
      <c r="L1225" s="6"/>
      <c r="M1225" s="6"/>
      <c r="N1225" s="6"/>
      <c r="O1225" s="6"/>
      <c r="P1225" s="6"/>
      <c r="Q1225" s="6"/>
      <c r="R1225" s="6"/>
      <c r="S1225" s="6"/>
      <c r="T1225" s="6"/>
      <c r="U1225" s="6"/>
      <c r="V1225" s="6"/>
      <c r="W1225" s="6"/>
      <c r="X1225" s="6"/>
      <c r="Y1225" s="6"/>
      <c r="Z1225" s="6"/>
      <c r="AA1225" s="6"/>
      <c r="AB1225" s="6"/>
      <c r="AC1225" s="6"/>
      <c r="AD1225" s="6"/>
      <c r="AE1225" s="6"/>
    </row>
    <row r="1226" spans="8:31" s="4" customFormat="1" ht="15" customHeight="1" x14ac:dyDescent="0.25">
      <c r="H1226" s="5"/>
      <c r="J1226" s="107"/>
      <c r="L1226" s="6"/>
      <c r="M1226" s="6"/>
      <c r="N1226" s="6"/>
      <c r="O1226" s="6"/>
      <c r="P1226" s="6"/>
      <c r="Q1226" s="6"/>
      <c r="R1226" s="6"/>
      <c r="S1226" s="6"/>
      <c r="T1226" s="6"/>
      <c r="U1226" s="6"/>
      <c r="V1226" s="6"/>
      <c r="W1226" s="6"/>
      <c r="X1226" s="6"/>
      <c r="Y1226" s="6"/>
      <c r="Z1226" s="6"/>
      <c r="AA1226" s="6"/>
      <c r="AB1226" s="6"/>
      <c r="AC1226" s="6"/>
      <c r="AD1226" s="6"/>
      <c r="AE1226" s="6"/>
    </row>
    <row r="1227" spans="8:31" s="4" customFormat="1" ht="15" customHeight="1" x14ac:dyDescent="0.25">
      <c r="H1227" s="5"/>
      <c r="J1227" s="107"/>
      <c r="L1227" s="6"/>
      <c r="M1227" s="6"/>
      <c r="N1227" s="6"/>
      <c r="O1227" s="6"/>
      <c r="P1227" s="6"/>
      <c r="Q1227" s="6"/>
      <c r="R1227" s="6"/>
      <c r="S1227" s="6"/>
      <c r="T1227" s="6"/>
      <c r="U1227" s="6"/>
      <c r="V1227" s="6"/>
      <c r="W1227" s="6"/>
      <c r="X1227" s="6"/>
      <c r="Y1227" s="6"/>
      <c r="Z1227" s="6"/>
      <c r="AA1227" s="6"/>
      <c r="AB1227" s="6"/>
      <c r="AC1227" s="6"/>
      <c r="AD1227" s="6"/>
      <c r="AE1227" s="6"/>
    </row>
    <row r="1228" spans="8:31" s="4" customFormat="1" ht="15" customHeight="1" x14ac:dyDescent="0.25">
      <c r="H1228" s="5"/>
      <c r="J1228" s="107"/>
      <c r="L1228" s="6"/>
      <c r="M1228" s="6"/>
      <c r="N1228" s="6"/>
      <c r="O1228" s="6"/>
      <c r="P1228" s="6"/>
      <c r="Q1228" s="6"/>
      <c r="R1228" s="6"/>
      <c r="S1228" s="6"/>
      <c r="T1228" s="6"/>
      <c r="U1228" s="6"/>
      <c r="V1228" s="6"/>
      <c r="W1228" s="6"/>
      <c r="X1228" s="6"/>
      <c r="Y1228" s="6"/>
      <c r="Z1228" s="6"/>
      <c r="AA1228" s="6"/>
      <c r="AB1228" s="6"/>
      <c r="AC1228" s="6"/>
      <c r="AD1228" s="6"/>
      <c r="AE1228" s="6"/>
    </row>
    <row r="1229" spans="8:31" s="4" customFormat="1" ht="15" customHeight="1" x14ac:dyDescent="0.25">
      <c r="H1229" s="5"/>
      <c r="J1229" s="107"/>
      <c r="L1229" s="6"/>
      <c r="M1229" s="6"/>
      <c r="N1229" s="6"/>
      <c r="O1229" s="6"/>
      <c r="P1229" s="6"/>
      <c r="Q1229" s="6"/>
      <c r="R1229" s="6"/>
      <c r="S1229" s="6"/>
      <c r="T1229" s="6"/>
      <c r="U1229" s="6"/>
      <c r="V1229" s="6"/>
      <c r="W1229" s="6"/>
      <c r="X1229" s="6"/>
      <c r="Y1229" s="6"/>
      <c r="Z1229" s="6"/>
      <c r="AA1229" s="6"/>
      <c r="AB1229" s="6"/>
      <c r="AC1229" s="6"/>
      <c r="AD1229" s="6"/>
      <c r="AE1229" s="6"/>
    </row>
    <row r="1230" spans="8:31" s="4" customFormat="1" ht="15" customHeight="1" x14ac:dyDescent="0.25">
      <c r="H1230" s="5"/>
      <c r="J1230" s="107"/>
      <c r="L1230" s="6"/>
      <c r="M1230" s="6"/>
      <c r="N1230" s="6"/>
      <c r="O1230" s="6"/>
      <c r="P1230" s="6"/>
      <c r="Q1230" s="6"/>
      <c r="R1230" s="6"/>
      <c r="S1230" s="6"/>
      <c r="T1230" s="6"/>
      <c r="U1230" s="6"/>
      <c r="V1230" s="6"/>
      <c r="W1230" s="6"/>
      <c r="X1230" s="6"/>
      <c r="Y1230" s="6"/>
      <c r="Z1230" s="6"/>
      <c r="AA1230" s="6"/>
      <c r="AB1230" s="6"/>
      <c r="AC1230" s="6"/>
      <c r="AD1230" s="6"/>
      <c r="AE1230" s="6"/>
    </row>
    <row r="1231" spans="8:31" s="4" customFormat="1" ht="15" customHeight="1" x14ac:dyDescent="0.25">
      <c r="H1231" s="5"/>
      <c r="J1231" s="107"/>
      <c r="L1231" s="6"/>
      <c r="M1231" s="6"/>
      <c r="N1231" s="6"/>
      <c r="O1231" s="6"/>
      <c r="P1231" s="6"/>
      <c r="Q1231" s="6"/>
      <c r="R1231" s="6"/>
      <c r="S1231" s="6"/>
      <c r="T1231" s="6"/>
      <c r="U1231" s="6"/>
      <c r="V1231" s="6"/>
      <c r="W1231" s="6"/>
      <c r="X1231" s="6"/>
      <c r="Y1231" s="6"/>
      <c r="Z1231" s="6"/>
      <c r="AA1231" s="6"/>
      <c r="AB1231" s="6"/>
      <c r="AC1231" s="6"/>
      <c r="AD1231" s="6"/>
      <c r="AE1231" s="6"/>
    </row>
    <row r="1232" spans="8:31" s="4" customFormat="1" ht="15" customHeight="1" x14ac:dyDescent="0.25">
      <c r="H1232" s="5"/>
      <c r="J1232" s="107"/>
      <c r="L1232" s="6"/>
      <c r="M1232" s="6"/>
      <c r="N1232" s="6"/>
      <c r="O1232" s="6"/>
      <c r="P1232" s="6"/>
      <c r="Q1232" s="6"/>
      <c r="R1232" s="6"/>
      <c r="S1232" s="6"/>
      <c r="T1232" s="6"/>
      <c r="U1232" s="6"/>
      <c r="V1232" s="6"/>
      <c r="W1232" s="6"/>
      <c r="X1232" s="6"/>
      <c r="Y1232" s="6"/>
      <c r="Z1232" s="6"/>
      <c r="AA1232" s="6"/>
      <c r="AB1232" s="6"/>
      <c r="AC1232" s="6"/>
      <c r="AD1232" s="6"/>
      <c r="AE1232" s="6"/>
    </row>
    <row r="1233" spans="8:31" s="4" customFormat="1" ht="15" customHeight="1" x14ac:dyDescent="0.25">
      <c r="H1233" s="5"/>
      <c r="J1233" s="107"/>
      <c r="L1233" s="6"/>
      <c r="M1233" s="6"/>
      <c r="N1233" s="6"/>
      <c r="O1233" s="6"/>
      <c r="P1233" s="6"/>
      <c r="Q1233" s="6"/>
      <c r="R1233" s="6"/>
      <c r="S1233" s="6"/>
      <c r="T1233" s="6"/>
      <c r="U1233" s="6"/>
      <c r="V1233" s="6"/>
      <c r="W1233" s="6"/>
      <c r="X1233" s="6"/>
      <c r="Y1233" s="6"/>
      <c r="Z1233" s="6"/>
      <c r="AA1233" s="6"/>
      <c r="AB1233" s="6"/>
      <c r="AC1233" s="6"/>
      <c r="AD1233" s="6"/>
      <c r="AE1233" s="6"/>
    </row>
    <row r="1234" spans="8:31" s="4" customFormat="1" ht="15" customHeight="1" x14ac:dyDescent="0.25">
      <c r="H1234" s="5"/>
      <c r="J1234" s="107"/>
      <c r="L1234" s="6"/>
      <c r="M1234" s="6"/>
      <c r="N1234" s="6"/>
      <c r="O1234" s="6"/>
      <c r="P1234" s="6"/>
      <c r="Q1234" s="6"/>
      <c r="R1234" s="6"/>
      <c r="S1234" s="6"/>
      <c r="T1234" s="6"/>
      <c r="U1234" s="6"/>
      <c r="V1234" s="6"/>
      <c r="W1234" s="6"/>
      <c r="X1234" s="6"/>
      <c r="Y1234" s="6"/>
      <c r="Z1234" s="6"/>
      <c r="AA1234" s="6"/>
      <c r="AB1234" s="6"/>
      <c r="AC1234" s="6"/>
      <c r="AD1234" s="6"/>
      <c r="AE1234" s="6"/>
    </row>
    <row r="1235" spans="8:31" s="4" customFormat="1" ht="15" customHeight="1" x14ac:dyDescent="0.25">
      <c r="H1235" s="5"/>
      <c r="J1235" s="107"/>
      <c r="L1235" s="6"/>
      <c r="M1235" s="6"/>
      <c r="N1235" s="6"/>
      <c r="O1235" s="6"/>
      <c r="P1235" s="6"/>
      <c r="Q1235" s="6"/>
      <c r="R1235" s="6"/>
      <c r="S1235" s="6"/>
      <c r="T1235" s="6"/>
      <c r="U1235" s="6"/>
      <c r="V1235" s="6"/>
      <c r="W1235" s="6"/>
      <c r="X1235" s="6"/>
      <c r="Y1235" s="6"/>
      <c r="Z1235" s="6"/>
      <c r="AA1235" s="6"/>
      <c r="AB1235" s="6"/>
      <c r="AC1235" s="6"/>
      <c r="AD1235" s="6"/>
      <c r="AE1235" s="6"/>
    </row>
    <row r="1236" spans="8:31" s="4" customFormat="1" ht="15" customHeight="1" x14ac:dyDescent="0.25">
      <c r="H1236" s="5"/>
      <c r="J1236" s="107"/>
      <c r="L1236" s="6"/>
      <c r="M1236" s="6"/>
      <c r="N1236" s="6"/>
      <c r="O1236" s="6"/>
      <c r="P1236" s="6"/>
      <c r="Q1236" s="6"/>
      <c r="R1236" s="6"/>
      <c r="S1236" s="6"/>
      <c r="T1236" s="6"/>
      <c r="U1236" s="6"/>
      <c r="V1236" s="6"/>
      <c r="W1236" s="6"/>
      <c r="X1236" s="6"/>
      <c r="Y1236" s="6"/>
      <c r="Z1236" s="6"/>
      <c r="AA1236" s="6"/>
      <c r="AB1236" s="6"/>
      <c r="AC1236" s="6"/>
      <c r="AD1236" s="6"/>
      <c r="AE1236" s="6"/>
    </row>
    <row r="1237" spans="8:31" s="4" customFormat="1" ht="15" customHeight="1" x14ac:dyDescent="0.25">
      <c r="H1237" s="5"/>
      <c r="J1237" s="107"/>
      <c r="L1237" s="6"/>
      <c r="M1237" s="6"/>
      <c r="N1237" s="6"/>
      <c r="O1237" s="6"/>
      <c r="P1237" s="6"/>
      <c r="Q1237" s="6"/>
      <c r="R1237" s="6"/>
      <c r="S1237" s="6"/>
      <c r="T1237" s="6"/>
      <c r="U1237" s="6"/>
      <c r="V1237" s="6"/>
      <c r="W1237" s="6"/>
      <c r="X1237" s="6"/>
      <c r="Y1237" s="6"/>
      <c r="Z1237" s="6"/>
      <c r="AA1237" s="6"/>
      <c r="AB1237" s="6"/>
      <c r="AC1237" s="6"/>
      <c r="AD1237" s="6"/>
      <c r="AE1237" s="6"/>
    </row>
    <row r="1238" spans="8:31" s="4" customFormat="1" ht="15" customHeight="1" x14ac:dyDescent="0.25">
      <c r="H1238" s="5"/>
      <c r="J1238" s="107"/>
      <c r="L1238" s="6"/>
      <c r="M1238" s="6"/>
      <c r="N1238" s="6"/>
      <c r="O1238" s="6"/>
      <c r="P1238" s="6"/>
      <c r="Q1238" s="6"/>
      <c r="R1238" s="6"/>
      <c r="S1238" s="6"/>
      <c r="T1238" s="6"/>
      <c r="U1238" s="6"/>
      <c r="V1238" s="6"/>
      <c r="W1238" s="6"/>
      <c r="X1238" s="6"/>
      <c r="Y1238" s="6"/>
      <c r="Z1238" s="6"/>
      <c r="AA1238" s="6"/>
      <c r="AB1238" s="6"/>
      <c r="AC1238" s="6"/>
      <c r="AD1238" s="6"/>
      <c r="AE1238" s="6"/>
    </row>
    <row r="1239" spans="8:31" s="4" customFormat="1" ht="15" customHeight="1" x14ac:dyDescent="0.25">
      <c r="H1239" s="5"/>
      <c r="J1239" s="107"/>
      <c r="L1239" s="6"/>
      <c r="M1239" s="6"/>
      <c r="N1239" s="6"/>
      <c r="O1239" s="6"/>
      <c r="P1239" s="6"/>
      <c r="Q1239" s="6"/>
      <c r="R1239" s="6"/>
      <c r="S1239" s="6"/>
      <c r="T1239" s="6"/>
      <c r="U1239" s="6"/>
      <c r="V1239" s="6"/>
      <c r="W1239" s="6"/>
      <c r="X1239" s="6"/>
      <c r="Y1239" s="6"/>
      <c r="Z1239" s="6"/>
      <c r="AA1239" s="6"/>
      <c r="AB1239" s="6"/>
      <c r="AC1239" s="6"/>
      <c r="AD1239" s="6"/>
      <c r="AE1239" s="6"/>
    </row>
    <row r="1240" spans="8:31" s="4" customFormat="1" ht="15" customHeight="1" x14ac:dyDescent="0.25">
      <c r="H1240" s="5"/>
      <c r="J1240" s="107"/>
      <c r="L1240" s="6"/>
      <c r="M1240" s="6"/>
      <c r="N1240" s="6"/>
      <c r="O1240" s="6"/>
      <c r="P1240" s="6"/>
      <c r="Q1240" s="6"/>
      <c r="R1240" s="6"/>
      <c r="S1240" s="6"/>
      <c r="T1240" s="6"/>
      <c r="U1240" s="6"/>
      <c r="V1240" s="6"/>
      <c r="W1240" s="6"/>
      <c r="X1240" s="6"/>
      <c r="Y1240" s="6"/>
      <c r="Z1240" s="6"/>
      <c r="AA1240" s="6"/>
      <c r="AB1240" s="6"/>
      <c r="AC1240" s="6"/>
      <c r="AD1240" s="6"/>
      <c r="AE1240" s="6"/>
    </row>
    <row r="1241" spans="8:31" s="4" customFormat="1" ht="15" customHeight="1" x14ac:dyDescent="0.25">
      <c r="H1241" s="5"/>
      <c r="J1241" s="107"/>
      <c r="L1241" s="6"/>
      <c r="M1241" s="6"/>
      <c r="N1241" s="6"/>
      <c r="O1241" s="6"/>
      <c r="P1241" s="6"/>
      <c r="Q1241" s="6"/>
      <c r="R1241" s="6"/>
      <c r="S1241" s="6"/>
      <c r="T1241" s="6"/>
      <c r="U1241" s="6"/>
      <c r="V1241" s="6"/>
      <c r="W1241" s="6"/>
      <c r="X1241" s="6"/>
      <c r="Y1241" s="6"/>
      <c r="Z1241" s="6"/>
      <c r="AA1241" s="6"/>
      <c r="AB1241" s="6"/>
      <c r="AC1241" s="6"/>
      <c r="AD1241" s="6"/>
      <c r="AE1241" s="6"/>
    </row>
    <row r="1242" spans="8:31" s="4" customFormat="1" ht="15" customHeight="1" x14ac:dyDescent="0.25">
      <c r="H1242" s="5"/>
      <c r="J1242" s="107"/>
      <c r="L1242" s="6"/>
      <c r="M1242" s="6"/>
      <c r="N1242" s="6"/>
      <c r="O1242" s="6"/>
      <c r="P1242" s="6"/>
      <c r="Q1242" s="6"/>
      <c r="R1242" s="6"/>
      <c r="S1242" s="6"/>
      <c r="T1242" s="6"/>
      <c r="U1242" s="6"/>
      <c r="V1242" s="6"/>
      <c r="W1242" s="6"/>
      <c r="X1242" s="6"/>
      <c r="Y1242" s="6"/>
      <c r="Z1242" s="6"/>
      <c r="AA1242" s="6"/>
      <c r="AB1242" s="6"/>
      <c r="AC1242" s="6"/>
      <c r="AD1242" s="6"/>
      <c r="AE1242" s="6"/>
    </row>
    <row r="1243" spans="8:31" s="4" customFormat="1" ht="15" customHeight="1" x14ac:dyDescent="0.25">
      <c r="H1243" s="5"/>
      <c r="J1243" s="107"/>
      <c r="L1243" s="6"/>
      <c r="M1243" s="6"/>
      <c r="N1243" s="6"/>
      <c r="O1243" s="6"/>
      <c r="P1243" s="6"/>
      <c r="Q1243" s="6"/>
      <c r="R1243" s="6"/>
      <c r="S1243" s="6"/>
      <c r="T1243" s="6"/>
      <c r="U1243" s="6"/>
      <c r="V1243" s="6"/>
      <c r="W1243" s="6"/>
      <c r="X1243" s="6"/>
      <c r="Y1243" s="6"/>
      <c r="Z1243" s="6"/>
      <c r="AA1243" s="6"/>
      <c r="AB1243" s="6"/>
      <c r="AC1243" s="6"/>
      <c r="AD1243" s="6"/>
      <c r="AE1243" s="6"/>
    </row>
    <row r="1244" spans="8:31" s="4" customFormat="1" ht="15" customHeight="1" x14ac:dyDescent="0.25">
      <c r="H1244" s="5"/>
      <c r="J1244" s="107"/>
      <c r="L1244" s="6"/>
      <c r="M1244" s="6"/>
      <c r="N1244" s="6"/>
      <c r="O1244" s="6"/>
      <c r="P1244" s="6"/>
      <c r="Q1244" s="6"/>
      <c r="R1244" s="6"/>
      <c r="S1244" s="6"/>
      <c r="T1244" s="6"/>
      <c r="U1244" s="6"/>
      <c r="V1244" s="6"/>
      <c r="W1244" s="6"/>
      <c r="X1244" s="6"/>
      <c r="Y1244" s="6"/>
      <c r="Z1244" s="6"/>
      <c r="AA1244" s="6"/>
      <c r="AB1244" s="6"/>
      <c r="AC1244" s="6"/>
      <c r="AD1244" s="6"/>
      <c r="AE1244" s="6"/>
    </row>
    <row r="1245" spans="8:31" s="4" customFormat="1" ht="15" customHeight="1" x14ac:dyDescent="0.25">
      <c r="H1245" s="5"/>
      <c r="J1245" s="107"/>
      <c r="L1245" s="6"/>
      <c r="M1245" s="6"/>
      <c r="N1245" s="6"/>
      <c r="O1245" s="6"/>
      <c r="P1245" s="6"/>
      <c r="Q1245" s="6"/>
      <c r="R1245" s="6"/>
      <c r="S1245" s="6"/>
      <c r="T1245" s="6"/>
      <c r="U1245" s="6"/>
      <c r="V1245" s="6"/>
      <c r="W1245" s="6"/>
      <c r="X1245" s="6"/>
      <c r="Y1245" s="6"/>
      <c r="Z1245" s="6"/>
      <c r="AA1245" s="6"/>
      <c r="AB1245" s="6"/>
      <c r="AC1245" s="6"/>
      <c r="AD1245" s="6"/>
      <c r="AE1245" s="6"/>
    </row>
    <row r="1246" spans="8:31" s="4" customFormat="1" ht="15" customHeight="1" x14ac:dyDescent="0.25">
      <c r="H1246" s="5"/>
      <c r="J1246" s="107"/>
      <c r="L1246" s="6"/>
      <c r="M1246" s="6"/>
      <c r="N1246" s="6"/>
      <c r="O1246" s="6"/>
      <c r="P1246" s="6"/>
      <c r="Q1246" s="6"/>
      <c r="R1246" s="6"/>
      <c r="S1246" s="6"/>
      <c r="T1246" s="6"/>
      <c r="U1246" s="6"/>
      <c r="V1246" s="6"/>
      <c r="W1246" s="6"/>
      <c r="X1246" s="6"/>
      <c r="Y1246" s="6"/>
      <c r="Z1246" s="6"/>
      <c r="AA1246" s="6"/>
      <c r="AB1246" s="6"/>
      <c r="AC1246" s="6"/>
      <c r="AD1246" s="6"/>
      <c r="AE1246" s="6"/>
    </row>
    <row r="1247" spans="8:31" s="4" customFormat="1" ht="15" customHeight="1" x14ac:dyDescent="0.25">
      <c r="H1247" s="5"/>
      <c r="J1247" s="107"/>
      <c r="L1247" s="6"/>
      <c r="M1247" s="6"/>
      <c r="N1247" s="6"/>
      <c r="O1247" s="6"/>
      <c r="P1247" s="6"/>
      <c r="Q1247" s="6"/>
      <c r="R1247" s="6"/>
      <c r="S1247" s="6"/>
      <c r="T1247" s="6"/>
      <c r="U1247" s="6"/>
      <c r="V1247" s="6"/>
      <c r="W1247" s="6"/>
      <c r="X1247" s="6"/>
      <c r="Y1247" s="6"/>
      <c r="Z1247" s="6"/>
      <c r="AA1247" s="6"/>
      <c r="AB1247" s="6"/>
      <c r="AC1247" s="6"/>
      <c r="AD1247" s="6"/>
      <c r="AE1247" s="6"/>
    </row>
    <row r="1248" spans="8:31" s="4" customFormat="1" ht="15" customHeight="1" x14ac:dyDescent="0.25">
      <c r="H1248" s="5"/>
      <c r="J1248" s="107"/>
      <c r="L1248" s="6"/>
      <c r="M1248" s="6"/>
      <c r="N1248" s="6"/>
      <c r="O1248" s="6"/>
      <c r="P1248" s="6"/>
      <c r="Q1248" s="6"/>
      <c r="R1248" s="6"/>
      <c r="S1248" s="6"/>
      <c r="T1248" s="6"/>
      <c r="U1248" s="6"/>
      <c r="V1248" s="6"/>
      <c r="W1248" s="6"/>
      <c r="X1248" s="6"/>
      <c r="Y1248" s="6"/>
      <c r="Z1248" s="6"/>
      <c r="AA1248" s="6"/>
      <c r="AB1248" s="6"/>
      <c r="AC1248" s="6"/>
      <c r="AD1248" s="6"/>
      <c r="AE1248" s="6"/>
    </row>
    <row r="1249" spans="8:31" s="4" customFormat="1" ht="15" customHeight="1" x14ac:dyDescent="0.25">
      <c r="H1249" s="5"/>
      <c r="J1249" s="107"/>
      <c r="L1249" s="6"/>
      <c r="M1249" s="6"/>
      <c r="N1249" s="6"/>
      <c r="O1249" s="6"/>
      <c r="P1249" s="6"/>
      <c r="Q1249" s="6"/>
      <c r="R1249" s="6"/>
      <c r="S1249" s="6"/>
      <c r="T1249" s="6"/>
      <c r="U1249" s="6"/>
      <c r="V1249" s="6"/>
      <c r="W1249" s="6"/>
      <c r="X1249" s="6"/>
      <c r="Y1249" s="6"/>
      <c r="Z1249" s="6"/>
      <c r="AA1249" s="6"/>
      <c r="AB1249" s="6"/>
      <c r="AC1249" s="6"/>
      <c r="AD1249" s="6"/>
      <c r="AE1249" s="6"/>
    </row>
    <row r="1250" spans="8:31" s="4" customFormat="1" ht="15" customHeight="1" x14ac:dyDescent="0.25">
      <c r="H1250" s="5"/>
      <c r="J1250" s="107"/>
      <c r="L1250" s="6"/>
      <c r="M1250" s="6"/>
      <c r="N1250" s="6"/>
      <c r="O1250" s="6"/>
      <c r="P1250" s="6"/>
      <c r="Q1250" s="6"/>
      <c r="R1250" s="6"/>
      <c r="S1250" s="6"/>
      <c r="T1250" s="6"/>
      <c r="U1250" s="6"/>
      <c r="V1250" s="6"/>
      <c r="W1250" s="6"/>
      <c r="X1250" s="6"/>
      <c r="Y1250" s="6"/>
      <c r="Z1250" s="6"/>
      <c r="AA1250" s="6"/>
      <c r="AB1250" s="6"/>
      <c r="AC1250" s="6"/>
      <c r="AD1250" s="6"/>
      <c r="AE1250" s="6"/>
    </row>
    <row r="1251" spans="8:31" s="4" customFormat="1" ht="15" customHeight="1" x14ac:dyDescent="0.25">
      <c r="H1251" s="5"/>
      <c r="J1251" s="107"/>
      <c r="L1251" s="6"/>
      <c r="M1251" s="6"/>
      <c r="N1251" s="6"/>
      <c r="O1251" s="6"/>
      <c r="P1251" s="6"/>
      <c r="Q1251" s="6"/>
      <c r="R1251" s="6"/>
      <c r="S1251" s="6"/>
      <c r="T1251" s="6"/>
      <c r="U1251" s="6"/>
      <c r="V1251" s="6"/>
      <c r="W1251" s="6"/>
      <c r="X1251" s="6"/>
      <c r="Y1251" s="6"/>
      <c r="Z1251" s="6"/>
      <c r="AA1251" s="6"/>
      <c r="AB1251" s="6"/>
      <c r="AC1251" s="6"/>
      <c r="AD1251" s="6"/>
      <c r="AE1251" s="6"/>
    </row>
    <row r="1252" spans="8:31" s="4" customFormat="1" ht="15" customHeight="1" x14ac:dyDescent="0.25">
      <c r="H1252" s="5"/>
      <c r="J1252" s="107"/>
      <c r="L1252" s="6"/>
      <c r="M1252" s="6"/>
      <c r="N1252" s="6"/>
      <c r="O1252" s="6"/>
      <c r="P1252" s="6"/>
      <c r="Q1252" s="6"/>
      <c r="R1252" s="6"/>
      <c r="S1252" s="6"/>
      <c r="T1252" s="6"/>
      <c r="U1252" s="6"/>
      <c r="V1252" s="6"/>
      <c r="W1252" s="6"/>
      <c r="X1252" s="6"/>
      <c r="Y1252" s="6"/>
      <c r="Z1252" s="6"/>
      <c r="AA1252" s="6"/>
      <c r="AB1252" s="6"/>
      <c r="AC1252" s="6"/>
      <c r="AD1252" s="6"/>
      <c r="AE1252" s="6"/>
    </row>
    <row r="1253" spans="8:31" s="4" customFormat="1" ht="15" customHeight="1" x14ac:dyDescent="0.25">
      <c r="H1253" s="5"/>
      <c r="J1253" s="107"/>
      <c r="L1253" s="6"/>
      <c r="M1253" s="6"/>
      <c r="N1253" s="6"/>
      <c r="O1253" s="6"/>
      <c r="P1253" s="6"/>
      <c r="Q1253" s="6"/>
      <c r="R1253" s="6"/>
      <c r="S1253" s="6"/>
      <c r="T1253" s="6"/>
      <c r="U1253" s="6"/>
      <c r="V1253" s="6"/>
      <c r="W1253" s="6"/>
      <c r="X1253" s="6"/>
      <c r="Y1253" s="6"/>
      <c r="Z1253" s="6"/>
      <c r="AA1253" s="6"/>
      <c r="AB1253" s="6"/>
      <c r="AC1253" s="6"/>
      <c r="AD1253" s="6"/>
      <c r="AE1253" s="6"/>
    </row>
    <row r="1254" spans="8:31" s="4" customFormat="1" ht="15" customHeight="1" x14ac:dyDescent="0.25">
      <c r="H1254" s="5"/>
      <c r="J1254" s="107"/>
      <c r="L1254" s="6"/>
      <c r="M1254" s="6"/>
      <c r="N1254" s="6"/>
      <c r="O1254" s="6"/>
      <c r="P1254" s="6"/>
      <c r="Q1254" s="6"/>
      <c r="R1254" s="6"/>
      <c r="S1254" s="6"/>
      <c r="T1254" s="6"/>
      <c r="U1254" s="6"/>
      <c r="V1254" s="6"/>
      <c r="W1254" s="6"/>
      <c r="X1254" s="6"/>
      <c r="Y1254" s="6"/>
      <c r="Z1254" s="6"/>
      <c r="AA1254" s="6"/>
      <c r="AB1254" s="6"/>
      <c r="AC1254" s="6"/>
      <c r="AD1254" s="6"/>
      <c r="AE1254" s="6"/>
    </row>
    <row r="1255" spans="8:31" s="4" customFormat="1" ht="15" customHeight="1" x14ac:dyDescent="0.25">
      <c r="H1255" s="5"/>
      <c r="J1255" s="107"/>
      <c r="L1255" s="6"/>
      <c r="M1255" s="6"/>
      <c r="N1255" s="6"/>
      <c r="O1255" s="6"/>
      <c r="P1255" s="6"/>
      <c r="Q1255" s="6"/>
      <c r="R1255" s="6"/>
      <c r="S1255" s="6"/>
      <c r="T1255" s="6"/>
      <c r="U1255" s="6"/>
      <c r="V1255" s="6"/>
      <c r="W1255" s="6"/>
      <c r="X1255" s="6"/>
      <c r="Y1255" s="6"/>
      <c r="Z1255" s="6"/>
      <c r="AA1255" s="6"/>
      <c r="AB1255" s="6"/>
      <c r="AC1255" s="6"/>
      <c r="AD1255" s="6"/>
      <c r="AE1255" s="6"/>
    </row>
    <row r="1256" spans="8:31" s="4" customFormat="1" ht="15" customHeight="1" x14ac:dyDescent="0.25">
      <c r="H1256" s="5"/>
      <c r="J1256" s="107"/>
      <c r="L1256" s="6"/>
      <c r="M1256" s="6"/>
      <c r="N1256" s="6"/>
      <c r="O1256" s="6"/>
      <c r="P1256" s="6"/>
      <c r="Q1256" s="6"/>
      <c r="R1256" s="6"/>
      <c r="S1256" s="6"/>
      <c r="T1256" s="6"/>
      <c r="U1256" s="6"/>
      <c r="V1256" s="6"/>
      <c r="W1256" s="6"/>
      <c r="X1256" s="6"/>
      <c r="Y1256" s="6"/>
      <c r="Z1256" s="6"/>
      <c r="AA1256" s="6"/>
      <c r="AB1256" s="6"/>
      <c r="AC1256" s="6"/>
      <c r="AD1256" s="6"/>
      <c r="AE1256" s="6"/>
    </row>
    <row r="1257" spans="8:31" s="4" customFormat="1" ht="15" customHeight="1" x14ac:dyDescent="0.25">
      <c r="H1257" s="5"/>
      <c r="J1257" s="107"/>
      <c r="L1257" s="6"/>
      <c r="M1257" s="6"/>
      <c r="N1257" s="6"/>
      <c r="O1257" s="6"/>
      <c r="P1257" s="6"/>
      <c r="Q1257" s="6"/>
      <c r="R1257" s="6"/>
      <c r="S1257" s="6"/>
      <c r="T1257" s="6"/>
      <c r="U1257" s="6"/>
      <c r="V1257" s="6"/>
      <c r="W1257" s="6"/>
      <c r="X1257" s="6"/>
      <c r="Y1257" s="6"/>
      <c r="Z1257" s="6"/>
      <c r="AA1257" s="6"/>
      <c r="AB1257" s="6"/>
      <c r="AC1257" s="6"/>
      <c r="AD1257" s="6"/>
      <c r="AE1257" s="6"/>
    </row>
    <row r="1258" spans="8:31" s="4" customFormat="1" ht="15" customHeight="1" x14ac:dyDescent="0.25">
      <c r="H1258" s="5"/>
      <c r="J1258" s="107"/>
      <c r="L1258" s="6"/>
      <c r="M1258" s="6"/>
      <c r="N1258" s="6"/>
      <c r="O1258" s="6"/>
      <c r="P1258" s="6"/>
      <c r="Q1258" s="6"/>
      <c r="R1258" s="6"/>
      <c r="S1258" s="6"/>
      <c r="T1258" s="6"/>
      <c r="U1258" s="6"/>
      <c r="V1258" s="6"/>
      <c r="W1258" s="6"/>
      <c r="X1258" s="6"/>
      <c r="Y1258" s="6"/>
      <c r="Z1258" s="6"/>
      <c r="AA1258" s="6"/>
      <c r="AB1258" s="6"/>
      <c r="AC1258" s="6"/>
      <c r="AD1258" s="6"/>
      <c r="AE1258" s="6"/>
    </row>
    <row r="1259" spans="8:31" s="4" customFormat="1" ht="15" customHeight="1" x14ac:dyDescent="0.25">
      <c r="H1259" s="5"/>
      <c r="J1259" s="107"/>
      <c r="L1259" s="6"/>
      <c r="M1259" s="6"/>
      <c r="N1259" s="6"/>
      <c r="O1259" s="6"/>
      <c r="P1259" s="6"/>
      <c r="Q1259" s="6"/>
      <c r="R1259" s="6"/>
      <c r="S1259" s="6"/>
      <c r="T1259" s="6"/>
      <c r="U1259" s="6"/>
      <c r="V1259" s="6"/>
      <c r="W1259" s="6"/>
      <c r="X1259" s="6"/>
      <c r="Y1259" s="6"/>
      <c r="Z1259" s="6"/>
      <c r="AA1259" s="6"/>
      <c r="AB1259" s="6"/>
      <c r="AC1259" s="6"/>
      <c r="AD1259" s="6"/>
      <c r="AE1259" s="6"/>
    </row>
    <row r="1260" spans="8:31" s="4" customFormat="1" ht="15" customHeight="1" x14ac:dyDescent="0.25">
      <c r="H1260" s="5"/>
      <c r="J1260" s="107"/>
      <c r="L1260" s="6"/>
      <c r="M1260" s="6"/>
      <c r="N1260" s="6"/>
      <c r="O1260" s="6"/>
      <c r="P1260" s="6"/>
      <c r="Q1260" s="6"/>
      <c r="R1260" s="6"/>
      <c r="S1260" s="6"/>
      <c r="T1260" s="6"/>
      <c r="U1260" s="6"/>
      <c r="V1260" s="6"/>
      <c r="W1260" s="6"/>
      <c r="X1260" s="6"/>
      <c r="Y1260" s="6"/>
      <c r="Z1260" s="6"/>
      <c r="AA1260" s="6"/>
      <c r="AB1260" s="6"/>
      <c r="AC1260" s="6"/>
      <c r="AD1260" s="6"/>
      <c r="AE1260" s="6"/>
    </row>
    <row r="1261" spans="8:31" s="4" customFormat="1" ht="15" customHeight="1" x14ac:dyDescent="0.25">
      <c r="H1261" s="5"/>
      <c r="J1261" s="107"/>
      <c r="L1261" s="6"/>
      <c r="M1261" s="6"/>
      <c r="N1261" s="6"/>
      <c r="O1261" s="6"/>
      <c r="P1261" s="6"/>
      <c r="Q1261" s="6"/>
      <c r="R1261" s="6"/>
      <c r="S1261" s="6"/>
      <c r="T1261" s="6"/>
      <c r="U1261" s="6"/>
      <c r="V1261" s="6"/>
      <c r="W1261" s="6"/>
      <c r="X1261" s="6"/>
      <c r="Y1261" s="6"/>
      <c r="Z1261" s="6"/>
      <c r="AA1261" s="6"/>
      <c r="AB1261" s="6"/>
      <c r="AC1261" s="6"/>
      <c r="AD1261" s="6"/>
      <c r="AE1261" s="6"/>
    </row>
    <row r="1262" spans="8:31" s="4" customFormat="1" ht="15" customHeight="1" x14ac:dyDescent="0.25">
      <c r="H1262" s="5"/>
      <c r="J1262" s="107"/>
      <c r="L1262" s="6"/>
      <c r="M1262" s="6"/>
      <c r="N1262" s="6"/>
      <c r="O1262" s="6"/>
      <c r="P1262" s="6"/>
      <c r="Q1262" s="6"/>
      <c r="R1262" s="6"/>
      <c r="S1262" s="6"/>
      <c r="T1262" s="6"/>
      <c r="U1262" s="6"/>
      <c r="V1262" s="6"/>
      <c r="W1262" s="6"/>
      <c r="X1262" s="6"/>
      <c r="Y1262" s="6"/>
      <c r="Z1262" s="6"/>
      <c r="AA1262" s="6"/>
      <c r="AB1262" s="6"/>
      <c r="AC1262" s="6"/>
      <c r="AD1262" s="6"/>
      <c r="AE1262" s="6"/>
    </row>
    <row r="1263" spans="8:31" s="4" customFormat="1" ht="15" customHeight="1" x14ac:dyDescent="0.25">
      <c r="H1263" s="5"/>
      <c r="J1263" s="107"/>
      <c r="L1263" s="6"/>
      <c r="M1263" s="6"/>
      <c r="N1263" s="6"/>
      <c r="O1263" s="6"/>
      <c r="P1263" s="6"/>
      <c r="Q1263" s="6"/>
      <c r="R1263" s="6"/>
      <c r="S1263" s="6"/>
      <c r="T1263" s="6"/>
      <c r="U1263" s="6"/>
      <c r="V1263" s="6"/>
      <c r="W1263" s="6"/>
      <c r="X1263" s="6"/>
      <c r="Y1263" s="6"/>
      <c r="Z1263" s="6"/>
      <c r="AA1263" s="6"/>
      <c r="AB1263" s="6"/>
      <c r="AC1263" s="6"/>
      <c r="AD1263" s="6"/>
      <c r="AE1263" s="6"/>
    </row>
    <row r="1264" spans="8:31" s="4" customFormat="1" ht="15" customHeight="1" x14ac:dyDescent="0.25">
      <c r="H1264" s="5"/>
      <c r="J1264" s="107"/>
      <c r="L1264" s="6"/>
      <c r="M1264" s="6"/>
      <c r="N1264" s="6"/>
      <c r="O1264" s="6"/>
      <c r="P1264" s="6"/>
      <c r="Q1264" s="6"/>
      <c r="R1264" s="6"/>
      <c r="S1264" s="6"/>
      <c r="T1264" s="6"/>
      <c r="U1264" s="6"/>
      <c r="V1264" s="6"/>
      <c r="W1264" s="6"/>
      <c r="X1264" s="6"/>
      <c r="Y1264" s="6"/>
      <c r="Z1264" s="6"/>
      <c r="AA1264" s="6"/>
      <c r="AB1264" s="6"/>
      <c r="AC1264" s="6"/>
      <c r="AD1264" s="6"/>
      <c r="AE1264" s="6"/>
    </row>
    <row r="1265" spans="8:31" s="4" customFormat="1" ht="15" customHeight="1" x14ac:dyDescent="0.25">
      <c r="H1265" s="5"/>
      <c r="J1265" s="107"/>
      <c r="L1265" s="6"/>
      <c r="M1265" s="6"/>
      <c r="N1265" s="6"/>
      <c r="O1265" s="6"/>
      <c r="P1265" s="6"/>
      <c r="Q1265" s="6"/>
      <c r="R1265" s="6"/>
      <c r="S1265" s="6"/>
      <c r="T1265" s="6"/>
      <c r="U1265" s="6"/>
      <c r="V1265" s="6"/>
      <c r="W1265" s="6"/>
      <c r="X1265" s="6"/>
      <c r="Y1265" s="6"/>
      <c r="Z1265" s="6"/>
      <c r="AA1265" s="6"/>
      <c r="AB1265" s="6"/>
      <c r="AC1265" s="6"/>
      <c r="AD1265" s="6"/>
      <c r="AE1265" s="6"/>
    </row>
    <row r="1266" spans="8:31" s="4" customFormat="1" ht="15" customHeight="1" x14ac:dyDescent="0.25">
      <c r="H1266" s="5"/>
      <c r="J1266" s="107"/>
      <c r="L1266" s="6"/>
      <c r="M1266" s="6"/>
      <c r="N1266" s="6"/>
      <c r="O1266" s="6"/>
      <c r="P1266" s="6"/>
      <c r="Q1266" s="6"/>
      <c r="R1266" s="6"/>
      <c r="S1266" s="6"/>
      <c r="T1266" s="6"/>
      <c r="U1266" s="6"/>
      <c r="V1266" s="6"/>
      <c r="W1266" s="6"/>
      <c r="X1266" s="6"/>
      <c r="Y1266" s="6"/>
      <c r="Z1266" s="6"/>
      <c r="AA1266" s="6"/>
      <c r="AB1266" s="6"/>
      <c r="AC1266" s="6"/>
      <c r="AD1266" s="6"/>
      <c r="AE1266" s="6"/>
    </row>
    <row r="1267" spans="8:31" s="4" customFormat="1" ht="15" customHeight="1" x14ac:dyDescent="0.25">
      <c r="H1267" s="5"/>
      <c r="J1267" s="107"/>
      <c r="L1267" s="6"/>
      <c r="M1267" s="6"/>
      <c r="N1267" s="6"/>
      <c r="O1267" s="6"/>
      <c r="P1267" s="6"/>
      <c r="Q1267" s="6"/>
      <c r="R1267" s="6"/>
      <c r="S1267" s="6"/>
      <c r="T1267" s="6"/>
      <c r="U1267" s="6"/>
      <c r="V1267" s="6"/>
      <c r="W1267" s="6"/>
      <c r="X1267" s="6"/>
      <c r="Y1267" s="6"/>
      <c r="Z1267" s="6"/>
      <c r="AA1267" s="6"/>
      <c r="AB1267" s="6"/>
      <c r="AC1267" s="6"/>
      <c r="AD1267" s="6"/>
      <c r="AE1267" s="6"/>
    </row>
    <row r="1268" spans="8:31" s="4" customFormat="1" ht="15" customHeight="1" x14ac:dyDescent="0.25">
      <c r="H1268" s="5"/>
      <c r="J1268" s="107"/>
      <c r="L1268" s="6"/>
      <c r="M1268" s="6"/>
      <c r="N1268" s="6"/>
      <c r="O1268" s="6"/>
      <c r="P1268" s="6"/>
      <c r="Q1268" s="6"/>
      <c r="R1268" s="6"/>
      <c r="S1268" s="6"/>
      <c r="T1268" s="6"/>
      <c r="U1268" s="6"/>
      <c r="V1268" s="6"/>
      <c r="W1268" s="6"/>
      <c r="X1268" s="6"/>
      <c r="Y1268" s="6"/>
      <c r="Z1268" s="6"/>
      <c r="AA1268" s="6"/>
      <c r="AB1268" s="6"/>
      <c r="AC1268" s="6"/>
      <c r="AD1268" s="6"/>
      <c r="AE1268" s="6"/>
    </row>
    <row r="1269" spans="8:31" s="4" customFormat="1" ht="15" customHeight="1" x14ac:dyDescent="0.25">
      <c r="H1269" s="5"/>
      <c r="J1269" s="107"/>
      <c r="L1269" s="6"/>
      <c r="M1269" s="6"/>
      <c r="N1269" s="6"/>
      <c r="O1269" s="6"/>
      <c r="P1269" s="6"/>
      <c r="Q1269" s="6"/>
      <c r="R1269" s="6"/>
      <c r="S1269" s="6"/>
      <c r="T1269" s="6"/>
      <c r="U1269" s="6"/>
      <c r="V1269" s="6"/>
      <c r="W1269" s="6"/>
      <c r="X1269" s="6"/>
      <c r="Y1269" s="6"/>
      <c r="Z1269" s="6"/>
      <c r="AA1269" s="6"/>
      <c r="AB1269" s="6"/>
      <c r="AC1269" s="6"/>
      <c r="AD1269" s="6"/>
      <c r="AE1269" s="6"/>
    </row>
    <row r="1270" spans="8:31" s="4" customFormat="1" ht="15" customHeight="1" x14ac:dyDescent="0.25">
      <c r="H1270" s="5"/>
      <c r="J1270" s="107"/>
      <c r="L1270" s="6"/>
      <c r="M1270" s="6"/>
      <c r="N1270" s="6"/>
      <c r="O1270" s="6"/>
      <c r="P1270" s="6"/>
      <c r="Q1270" s="6"/>
      <c r="R1270" s="6"/>
      <c r="S1270" s="6"/>
      <c r="T1270" s="6"/>
      <c r="U1270" s="6"/>
      <c r="V1270" s="6"/>
      <c r="W1270" s="6"/>
      <c r="X1270" s="6"/>
      <c r="Y1270" s="6"/>
      <c r="Z1270" s="6"/>
      <c r="AA1270" s="6"/>
      <c r="AB1270" s="6"/>
      <c r="AC1270" s="6"/>
      <c r="AD1270" s="6"/>
      <c r="AE1270" s="6"/>
    </row>
    <row r="1271" spans="8:31" s="4" customFormat="1" ht="15" customHeight="1" x14ac:dyDescent="0.25">
      <c r="H1271" s="5"/>
      <c r="J1271" s="107"/>
      <c r="L1271" s="6"/>
      <c r="M1271" s="6"/>
      <c r="N1271" s="6"/>
      <c r="O1271" s="6"/>
      <c r="P1271" s="6"/>
      <c r="Q1271" s="6"/>
      <c r="R1271" s="6"/>
      <c r="S1271" s="6"/>
      <c r="T1271" s="6"/>
      <c r="U1271" s="6"/>
      <c r="V1271" s="6"/>
      <c r="W1271" s="6"/>
      <c r="X1271" s="6"/>
      <c r="Y1271" s="6"/>
      <c r="Z1271" s="6"/>
      <c r="AA1271" s="6"/>
      <c r="AB1271" s="6"/>
      <c r="AC1271" s="6"/>
      <c r="AD1271" s="6"/>
      <c r="AE1271" s="6"/>
    </row>
    <row r="1272" spans="8:31" s="4" customFormat="1" ht="15" customHeight="1" x14ac:dyDescent="0.25">
      <c r="H1272" s="5"/>
      <c r="J1272" s="107"/>
      <c r="L1272" s="6"/>
      <c r="M1272" s="6"/>
      <c r="N1272" s="6"/>
      <c r="O1272" s="6"/>
      <c r="P1272" s="6"/>
      <c r="Q1272" s="6"/>
      <c r="R1272" s="6"/>
      <c r="S1272" s="6"/>
      <c r="T1272" s="6"/>
      <c r="U1272" s="6"/>
      <c r="V1272" s="6"/>
      <c r="W1272" s="6"/>
      <c r="X1272" s="6"/>
      <c r="Y1272" s="6"/>
      <c r="Z1272" s="6"/>
      <c r="AA1272" s="6"/>
      <c r="AB1272" s="6"/>
      <c r="AC1272" s="6"/>
      <c r="AD1272" s="6"/>
      <c r="AE1272" s="6"/>
    </row>
    <row r="1273" spans="8:31" s="4" customFormat="1" ht="15" customHeight="1" x14ac:dyDescent="0.25">
      <c r="H1273" s="5"/>
      <c r="J1273" s="107"/>
      <c r="L1273" s="6"/>
      <c r="M1273" s="6"/>
      <c r="N1273" s="6"/>
      <c r="O1273" s="6"/>
      <c r="P1273" s="6"/>
      <c r="Q1273" s="6"/>
      <c r="R1273" s="6"/>
      <c r="S1273" s="6"/>
      <c r="T1273" s="6"/>
      <c r="U1273" s="6"/>
      <c r="V1273" s="6"/>
      <c r="W1273" s="6"/>
      <c r="X1273" s="6"/>
      <c r="Y1273" s="6"/>
      <c r="Z1273" s="6"/>
      <c r="AA1273" s="6"/>
      <c r="AB1273" s="6"/>
      <c r="AC1273" s="6"/>
      <c r="AD1273" s="6"/>
      <c r="AE1273" s="6"/>
    </row>
    <row r="1274" spans="8:31" s="4" customFormat="1" ht="15" customHeight="1" x14ac:dyDescent="0.25">
      <c r="H1274" s="5"/>
      <c r="J1274" s="107"/>
      <c r="L1274" s="6"/>
      <c r="M1274" s="6"/>
      <c r="N1274" s="6"/>
      <c r="O1274" s="6"/>
      <c r="P1274" s="6"/>
      <c r="Q1274" s="6"/>
      <c r="R1274" s="6"/>
      <c r="S1274" s="6"/>
      <c r="T1274" s="6"/>
      <c r="U1274" s="6"/>
      <c r="V1274" s="6"/>
      <c r="W1274" s="6"/>
      <c r="X1274" s="6"/>
      <c r="Y1274" s="6"/>
      <c r="Z1274" s="6"/>
      <c r="AA1274" s="6"/>
      <c r="AB1274" s="6"/>
      <c r="AC1274" s="6"/>
      <c r="AD1274" s="6"/>
      <c r="AE1274" s="6"/>
    </row>
    <row r="1275" spans="8:31" s="4" customFormat="1" ht="15" customHeight="1" x14ac:dyDescent="0.25">
      <c r="H1275" s="5"/>
      <c r="J1275" s="107"/>
      <c r="L1275" s="6"/>
      <c r="M1275" s="6"/>
      <c r="N1275" s="6"/>
      <c r="O1275" s="6"/>
      <c r="P1275" s="6"/>
      <c r="Q1275" s="6"/>
      <c r="R1275" s="6"/>
      <c r="S1275" s="6"/>
      <c r="T1275" s="6"/>
      <c r="U1275" s="6"/>
      <c r="V1275" s="6"/>
      <c r="W1275" s="6"/>
      <c r="X1275" s="6"/>
      <c r="Y1275" s="6"/>
      <c r="Z1275" s="6"/>
      <c r="AA1275" s="6"/>
      <c r="AB1275" s="6"/>
      <c r="AC1275" s="6"/>
      <c r="AD1275" s="6"/>
      <c r="AE1275" s="6"/>
    </row>
    <row r="1276" spans="8:31" s="4" customFormat="1" ht="15" customHeight="1" x14ac:dyDescent="0.25">
      <c r="H1276" s="5"/>
      <c r="J1276" s="107"/>
      <c r="L1276" s="6"/>
      <c r="M1276" s="6"/>
      <c r="N1276" s="6"/>
      <c r="O1276" s="6"/>
      <c r="P1276" s="6"/>
      <c r="Q1276" s="6"/>
      <c r="R1276" s="6"/>
      <c r="S1276" s="6"/>
      <c r="T1276" s="6"/>
      <c r="U1276" s="6"/>
      <c r="V1276" s="6"/>
      <c r="W1276" s="6"/>
      <c r="X1276" s="6"/>
      <c r="Y1276" s="6"/>
      <c r="Z1276" s="6"/>
      <c r="AA1276" s="6"/>
      <c r="AB1276" s="6"/>
      <c r="AC1276" s="6"/>
      <c r="AD1276" s="6"/>
      <c r="AE1276" s="6"/>
    </row>
    <row r="1277" spans="8:31" s="4" customFormat="1" ht="15" customHeight="1" x14ac:dyDescent="0.25">
      <c r="H1277" s="5"/>
      <c r="J1277" s="107"/>
      <c r="L1277" s="6"/>
      <c r="M1277" s="6"/>
      <c r="N1277" s="6"/>
      <c r="O1277" s="6"/>
      <c r="P1277" s="6"/>
      <c r="Q1277" s="6"/>
      <c r="R1277" s="6"/>
      <c r="S1277" s="6"/>
      <c r="T1277" s="6"/>
      <c r="U1277" s="6"/>
      <c r="V1277" s="6"/>
      <c r="W1277" s="6"/>
      <c r="X1277" s="6"/>
      <c r="Y1277" s="6"/>
      <c r="Z1277" s="6"/>
      <c r="AA1277" s="6"/>
      <c r="AB1277" s="6"/>
      <c r="AC1277" s="6"/>
      <c r="AD1277" s="6"/>
      <c r="AE1277" s="6"/>
    </row>
    <row r="1278" spans="8:31" s="4" customFormat="1" ht="15" customHeight="1" x14ac:dyDescent="0.25">
      <c r="H1278" s="5"/>
      <c r="J1278" s="107"/>
      <c r="L1278" s="6"/>
      <c r="M1278" s="6"/>
      <c r="N1278" s="6"/>
      <c r="O1278" s="6"/>
      <c r="P1278" s="6"/>
      <c r="Q1278" s="6"/>
      <c r="R1278" s="6"/>
      <c r="S1278" s="6"/>
      <c r="T1278" s="6"/>
      <c r="U1278" s="6"/>
      <c r="V1278" s="6"/>
      <c r="W1278" s="6"/>
      <c r="X1278" s="6"/>
      <c r="Y1278" s="6"/>
      <c r="Z1278" s="6"/>
      <c r="AA1278" s="6"/>
      <c r="AB1278" s="6"/>
      <c r="AC1278" s="6"/>
      <c r="AD1278" s="6"/>
      <c r="AE1278" s="6"/>
    </row>
    <row r="1279" spans="8:31" s="4" customFormat="1" ht="15" customHeight="1" x14ac:dyDescent="0.25">
      <c r="H1279" s="5"/>
      <c r="J1279" s="107"/>
      <c r="L1279" s="6"/>
      <c r="M1279" s="6"/>
      <c r="N1279" s="6"/>
      <c r="O1279" s="6"/>
      <c r="P1279" s="6"/>
      <c r="Q1279" s="6"/>
      <c r="R1279" s="6"/>
      <c r="S1279" s="6"/>
      <c r="T1279" s="6"/>
      <c r="U1279" s="6"/>
      <c r="V1279" s="6"/>
      <c r="W1279" s="6"/>
      <c r="X1279" s="6"/>
      <c r="Y1279" s="6"/>
      <c r="Z1279" s="6"/>
      <c r="AA1279" s="6"/>
      <c r="AB1279" s="6"/>
      <c r="AC1279" s="6"/>
      <c r="AD1279" s="6"/>
      <c r="AE1279" s="6"/>
    </row>
    <row r="1280" spans="8:31" s="4" customFormat="1" ht="15" customHeight="1" x14ac:dyDescent="0.25">
      <c r="H1280" s="5"/>
      <c r="J1280" s="107"/>
      <c r="L1280" s="6"/>
      <c r="M1280" s="6"/>
      <c r="N1280" s="6"/>
      <c r="O1280" s="6"/>
      <c r="P1280" s="6"/>
      <c r="Q1280" s="6"/>
      <c r="R1280" s="6"/>
      <c r="S1280" s="6"/>
      <c r="T1280" s="6"/>
      <c r="U1280" s="6"/>
      <c r="V1280" s="6"/>
      <c r="W1280" s="6"/>
      <c r="X1280" s="6"/>
      <c r="Y1280" s="6"/>
      <c r="Z1280" s="6"/>
      <c r="AA1280" s="6"/>
      <c r="AB1280" s="6"/>
      <c r="AC1280" s="6"/>
      <c r="AD1280" s="6"/>
      <c r="AE1280" s="6"/>
    </row>
    <row r="1281" spans="8:31" s="4" customFormat="1" ht="15" customHeight="1" x14ac:dyDescent="0.25">
      <c r="H1281" s="5"/>
      <c r="J1281" s="107"/>
      <c r="L1281" s="6"/>
      <c r="M1281" s="6"/>
      <c r="N1281" s="6"/>
      <c r="O1281" s="6"/>
      <c r="P1281" s="6"/>
      <c r="Q1281" s="6"/>
      <c r="R1281" s="6"/>
      <c r="S1281" s="6"/>
      <c r="T1281" s="6"/>
      <c r="U1281" s="6"/>
      <c r="V1281" s="6"/>
      <c r="W1281" s="6"/>
      <c r="X1281" s="6"/>
      <c r="Y1281" s="6"/>
      <c r="Z1281" s="6"/>
      <c r="AA1281" s="6"/>
      <c r="AB1281" s="6"/>
      <c r="AC1281" s="6"/>
      <c r="AD1281" s="6"/>
      <c r="AE1281" s="6"/>
    </row>
    <row r="1282" spans="8:31" s="4" customFormat="1" ht="15" customHeight="1" x14ac:dyDescent="0.25">
      <c r="H1282" s="5"/>
      <c r="J1282" s="107"/>
      <c r="L1282" s="6"/>
      <c r="M1282" s="6"/>
      <c r="N1282" s="6"/>
      <c r="O1282" s="6"/>
      <c r="P1282" s="6"/>
      <c r="Q1282" s="6"/>
      <c r="R1282" s="6"/>
      <c r="S1282" s="6"/>
      <c r="T1282" s="6"/>
      <c r="U1282" s="6"/>
      <c r="V1282" s="6"/>
      <c r="W1282" s="6"/>
      <c r="X1282" s="6"/>
      <c r="Y1282" s="6"/>
      <c r="Z1282" s="6"/>
      <c r="AA1282" s="6"/>
      <c r="AB1282" s="6"/>
      <c r="AC1282" s="6"/>
      <c r="AD1282" s="6"/>
      <c r="AE1282" s="6"/>
    </row>
    <row r="1283" spans="8:31" s="4" customFormat="1" ht="15" customHeight="1" x14ac:dyDescent="0.25">
      <c r="H1283" s="5"/>
      <c r="J1283" s="107"/>
      <c r="L1283" s="6"/>
      <c r="M1283" s="6"/>
      <c r="N1283" s="6"/>
      <c r="O1283" s="6"/>
      <c r="P1283" s="6"/>
      <c r="Q1283" s="6"/>
      <c r="R1283" s="6"/>
      <c r="S1283" s="6"/>
      <c r="T1283" s="6"/>
      <c r="U1283" s="6"/>
      <c r="V1283" s="6"/>
      <c r="W1283" s="6"/>
      <c r="X1283" s="6"/>
      <c r="Y1283" s="6"/>
      <c r="Z1283" s="6"/>
      <c r="AA1283" s="6"/>
      <c r="AB1283" s="6"/>
      <c r="AC1283" s="6"/>
      <c r="AD1283" s="6"/>
      <c r="AE1283" s="6"/>
    </row>
    <row r="1284" spans="8:31" s="4" customFormat="1" ht="15" customHeight="1" x14ac:dyDescent="0.25">
      <c r="H1284" s="5"/>
      <c r="J1284" s="107"/>
      <c r="L1284" s="6"/>
      <c r="M1284" s="6"/>
      <c r="N1284" s="6"/>
      <c r="O1284" s="6"/>
      <c r="P1284" s="6"/>
      <c r="Q1284" s="6"/>
      <c r="R1284" s="6"/>
      <c r="S1284" s="6"/>
      <c r="T1284" s="6"/>
      <c r="U1284" s="6"/>
      <c r="V1284" s="6"/>
      <c r="W1284" s="6"/>
      <c r="X1284" s="6"/>
      <c r="Y1284" s="6"/>
      <c r="Z1284" s="6"/>
      <c r="AA1284" s="6"/>
      <c r="AB1284" s="6"/>
      <c r="AC1284" s="6"/>
      <c r="AD1284" s="6"/>
      <c r="AE1284" s="6"/>
    </row>
    <row r="1285" spans="8:31" s="4" customFormat="1" ht="15" customHeight="1" x14ac:dyDescent="0.25">
      <c r="H1285" s="5"/>
      <c r="J1285" s="107"/>
      <c r="L1285" s="6"/>
      <c r="M1285" s="6"/>
      <c r="N1285" s="6"/>
      <c r="O1285" s="6"/>
      <c r="P1285" s="6"/>
      <c r="Q1285" s="6"/>
      <c r="R1285" s="6"/>
      <c r="S1285" s="6"/>
      <c r="T1285" s="6"/>
      <c r="U1285" s="6"/>
      <c r="V1285" s="6"/>
      <c r="W1285" s="6"/>
      <c r="X1285" s="6"/>
      <c r="Y1285" s="6"/>
      <c r="Z1285" s="6"/>
      <c r="AA1285" s="6"/>
      <c r="AB1285" s="6"/>
      <c r="AC1285" s="6"/>
      <c r="AD1285" s="6"/>
      <c r="AE1285" s="6"/>
    </row>
    <row r="1286" spans="8:31" s="4" customFormat="1" ht="15" customHeight="1" x14ac:dyDescent="0.25">
      <c r="H1286" s="5"/>
      <c r="J1286" s="107"/>
      <c r="L1286" s="6"/>
      <c r="M1286" s="6"/>
      <c r="N1286" s="6"/>
      <c r="O1286" s="6"/>
      <c r="P1286" s="6"/>
      <c r="Q1286" s="6"/>
      <c r="R1286" s="6"/>
      <c r="S1286" s="6"/>
      <c r="T1286" s="6"/>
      <c r="U1286" s="6"/>
      <c r="V1286" s="6"/>
      <c r="W1286" s="6"/>
      <c r="X1286" s="6"/>
      <c r="Y1286" s="6"/>
      <c r="Z1286" s="6"/>
      <c r="AA1286" s="6"/>
      <c r="AB1286" s="6"/>
      <c r="AC1286" s="6"/>
      <c r="AD1286" s="6"/>
      <c r="AE1286" s="6"/>
    </row>
    <row r="1287" spans="8:31" s="4" customFormat="1" ht="15" customHeight="1" x14ac:dyDescent="0.25">
      <c r="H1287" s="5"/>
      <c r="J1287" s="107"/>
      <c r="L1287" s="6"/>
      <c r="M1287" s="6"/>
      <c r="N1287" s="6"/>
      <c r="O1287" s="6"/>
      <c r="P1287" s="6"/>
      <c r="Q1287" s="6"/>
      <c r="R1287" s="6"/>
      <c r="S1287" s="6"/>
      <c r="T1287" s="6"/>
      <c r="U1287" s="6"/>
      <c r="V1287" s="6"/>
      <c r="W1287" s="6"/>
      <c r="X1287" s="6"/>
      <c r="Y1287" s="6"/>
      <c r="Z1287" s="6"/>
      <c r="AA1287" s="6"/>
      <c r="AB1287" s="6"/>
      <c r="AC1287" s="6"/>
      <c r="AD1287" s="6"/>
      <c r="AE1287" s="6"/>
    </row>
    <row r="1288" spans="8:31" s="4" customFormat="1" ht="15" customHeight="1" x14ac:dyDescent="0.25">
      <c r="H1288" s="5"/>
      <c r="J1288" s="107"/>
      <c r="L1288" s="6"/>
      <c r="M1288" s="6"/>
      <c r="N1288" s="6"/>
      <c r="O1288" s="6"/>
      <c r="P1288" s="6"/>
      <c r="Q1288" s="6"/>
      <c r="R1288" s="6"/>
      <c r="S1288" s="6"/>
      <c r="T1288" s="6"/>
      <c r="U1288" s="6"/>
      <c r="V1288" s="6"/>
      <c r="W1288" s="6"/>
      <c r="X1288" s="6"/>
      <c r="Y1288" s="6"/>
      <c r="Z1288" s="6"/>
      <c r="AA1288" s="6"/>
      <c r="AB1288" s="6"/>
      <c r="AC1288" s="6"/>
      <c r="AD1288" s="6"/>
      <c r="AE1288" s="6"/>
    </row>
    <row r="1289" spans="8:31" s="4" customFormat="1" ht="15" customHeight="1" x14ac:dyDescent="0.25">
      <c r="H1289" s="5"/>
      <c r="J1289" s="107"/>
      <c r="L1289" s="6"/>
      <c r="M1289" s="6"/>
      <c r="N1289" s="6"/>
      <c r="O1289" s="6"/>
      <c r="P1289" s="6"/>
      <c r="Q1289" s="6"/>
      <c r="R1289" s="6"/>
      <c r="S1289" s="6"/>
      <c r="T1289" s="6"/>
      <c r="U1289" s="6"/>
      <c r="V1289" s="6"/>
      <c r="W1289" s="6"/>
      <c r="X1289" s="6"/>
      <c r="Y1289" s="6"/>
      <c r="Z1289" s="6"/>
      <c r="AA1289" s="6"/>
      <c r="AB1289" s="6"/>
      <c r="AC1289" s="6"/>
      <c r="AD1289" s="6"/>
      <c r="AE1289" s="6"/>
    </row>
    <row r="1290" spans="8:31" s="4" customFormat="1" ht="15" customHeight="1" x14ac:dyDescent="0.25">
      <c r="H1290" s="5"/>
      <c r="J1290" s="107"/>
      <c r="L1290" s="6"/>
      <c r="M1290" s="6"/>
      <c r="N1290" s="6"/>
      <c r="O1290" s="6"/>
      <c r="P1290" s="6"/>
      <c r="Q1290" s="6"/>
      <c r="R1290" s="6"/>
      <c r="S1290" s="6"/>
      <c r="T1290" s="6"/>
      <c r="U1290" s="6"/>
      <c r="V1290" s="6"/>
      <c r="W1290" s="6"/>
      <c r="X1290" s="6"/>
      <c r="Y1290" s="6"/>
      <c r="Z1290" s="6"/>
      <c r="AA1290" s="6"/>
      <c r="AB1290" s="6"/>
      <c r="AC1290" s="6"/>
      <c r="AD1290" s="6"/>
      <c r="AE1290" s="6"/>
    </row>
    <row r="1291" spans="8:31" s="4" customFormat="1" ht="15" customHeight="1" x14ac:dyDescent="0.25">
      <c r="H1291" s="5"/>
      <c r="J1291" s="107"/>
      <c r="L1291" s="6"/>
      <c r="M1291" s="6"/>
      <c r="N1291" s="6"/>
      <c r="O1291" s="6"/>
      <c r="P1291" s="6"/>
      <c r="Q1291" s="6"/>
      <c r="R1291" s="6"/>
      <c r="S1291" s="6"/>
      <c r="T1291" s="6"/>
      <c r="U1291" s="6"/>
      <c r="V1291" s="6"/>
      <c r="W1291" s="6"/>
      <c r="X1291" s="6"/>
      <c r="Y1291" s="6"/>
      <c r="Z1291" s="6"/>
      <c r="AA1291" s="6"/>
      <c r="AB1291" s="6"/>
      <c r="AC1291" s="6"/>
      <c r="AD1291" s="6"/>
      <c r="AE1291" s="6"/>
    </row>
    <row r="1292" spans="8:31" s="4" customFormat="1" ht="15" customHeight="1" x14ac:dyDescent="0.25">
      <c r="H1292" s="5"/>
      <c r="J1292" s="107"/>
      <c r="L1292" s="6"/>
      <c r="M1292" s="6"/>
      <c r="N1292" s="6"/>
      <c r="O1292" s="6"/>
      <c r="P1292" s="6"/>
      <c r="Q1292" s="6"/>
      <c r="R1292" s="6"/>
      <c r="S1292" s="6"/>
      <c r="T1292" s="6"/>
      <c r="U1292" s="6"/>
      <c r="V1292" s="6"/>
      <c r="W1292" s="6"/>
      <c r="X1292" s="6"/>
      <c r="Y1292" s="6"/>
      <c r="Z1292" s="6"/>
      <c r="AA1292" s="6"/>
      <c r="AB1292" s="6"/>
      <c r="AC1292" s="6"/>
      <c r="AD1292" s="6"/>
      <c r="AE1292" s="6"/>
    </row>
    <row r="1293" spans="8:31" s="4" customFormat="1" ht="15" customHeight="1" x14ac:dyDescent="0.25">
      <c r="H1293" s="5"/>
      <c r="J1293" s="107"/>
      <c r="L1293" s="6"/>
      <c r="M1293" s="6"/>
      <c r="N1293" s="6"/>
      <c r="O1293" s="6"/>
      <c r="P1293" s="6"/>
      <c r="Q1293" s="6"/>
      <c r="R1293" s="6"/>
      <c r="S1293" s="6"/>
      <c r="T1293" s="6"/>
      <c r="U1293" s="6"/>
      <c r="V1293" s="6"/>
      <c r="W1293" s="6"/>
      <c r="X1293" s="6"/>
      <c r="Y1293" s="6"/>
      <c r="Z1293" s="6"/>
      <c r="AA1293" s="6"/>
      <c r="AB1293" s="6"/>
      <c r="AC1293" s="6"/>
      <c r="AD1293" s="6"/>
      <c r="AE1293" s="6"/>
    </row>
    <row r="1294" spans="8:31" s="4" customFormat="1" ht="15" customHeight="1" x14ac:dyDescent="0.25">
      <c r="H1294" s="5"/>
      <c r="J1294" s="107"/>
      <c r="L1294" s="6"/>
      <c r="M1294" s="6"/>
      <c r="N1294" s="6"/>
      <c r="O1294" s="6"/>
      <c r="P1294" s="6"/>
      <c r="Q1294" s="6"/>
      <c r="R1294" s="6"/>
      <c r="S1294" s="6"/>
      <c r="T1294" s="6"/>
      <c r="U1294" s="6"/>
      <c r="V1294" s="6"/>
      <c r="W1294" s="6"/>
      <c r="X1294" s="6"/>
      <c r="Y1294" s="6"/>
      <c r="Z1294" s="6"/>
      <c r="AA1294" s="6"/>
      <c r="AB1294" s="6"/>
      <c r="AC1294" s="6"/>
      <c r="AD1294" s="6"/>
      <c r="AE1294" s="6"/>
    </row>
    <row r="1295" spans="8:31" s="4" customFormat="1" ht="15" customHeight="1" x14ac:dyDescent="0.25">
      <c r="H1295" s="5"/>
      <c r="J1295" s="107"/>
      <c r="L1295" s="6"/>
      <c r="M1295" s="6"/>
      <c r="N1295" s="6"/>
      <c r="O1295" s="6"/>
      <c r="P1295" s="6"/>
      <c r="Q1295" s="6"/>
      <c r="R1295" s="6"/>
      <c r="S1295" s="6"/>
      <c r="T1295" s="6"/>
      <c r="U1295" s="6"/>
      <c r="V1295" s="6"/>
      <c r="W1295" s="6"/>
      <c r="X1295" s="6"/>
      <c r="Y1295" s="6"/>
      <c r="Z1295" s="6"/>
      <c r="AA1295" s="6"/>
      <c r="AB1295" s="6"/>
      <c r="AC1295" s="6"/>
      <c r="AD1295" s="6"/>
      <c r="AE1295" s="6"/>
    </row>
    <row r="1296" spans="8:31" s="4" customFormat="1" ht="15" customHeight="1" x14ac:dyDescent="0.25">
      <c r="H1296" s="5"/>
      <c r="J1296" s="107"/>
      <c r="L1296" s="6"/>
      <c r="M1296" s="6"/>
      <c r="N1296" s="6"/>
      <c r="O1296" s="6"/>
      <c r="P1296" s="6"/>
      <c r="Q1296" s="6"/>
      <c r="R1296" s="6"/>
      <c r="S1296" s="6"/>
      <c r="T1296" s="6"/>
      <c r="U1296" s="6"/>
      <c r="V1296" s="6"/>
      <c r="W1296" s="6"/>
      <c r="X1296" s="6"/>
      <c r="Y1296" s="6"/>
      <c r="Z1296" s="6"/>
      <c r="AA1296" s="6"/>
      <c r="AB1296" s="6"/>
      <c r="AC1296" s="6"/>
      <c r="AD1296" s="6"/>
      <c r="AE1296" s="6"/>
    </row>
    <row r="1297" spans="8:31" s="4" customFormat="1" ht="15" customHeight="1" x14ac:dyDescent="0.25">
      <c r="H1297" s="5"/>
      <c r="J1297" s="107"/>
      <c r="L1297" s="6"/>
      <c r="M1297" s="6"/>
      <c r="N1297" s="6"/>
      <c r="O1297" s="6"/>
      <c r="P1297" s="6"/>
      <c r="Q1297" s="6"/>
      <c r="R1297" s="6"/>
      <c r="S1297" s="6"/>
      <c r="T1297" s="6"/>
      <c r="U1297" s="6"/>
      <c r="V1297" s="6"/>
      <c r="W1297" s="6"/>
      <c r="X1297" s="6"/>
      <c r="Y1297" s="6"/>
      <c r="Z1297" s="6"/>
      <c r="AA1297" s="6"/>
      <c r="AB1297" s="6"/>
      <c r="AC1297" s="6"/>
      <c r="AD1297" s="6"/>
      <c r="AE1297" s="6"/>
    </row>
    <row r="1298" spans="8:31" s="4" customFormat="1" ht="15" customHeight="1" x14ac:dyDescent="0.25">
      <c r="H1298" s="5"/>
      <c r="J1298" s="107"/>
      <c r="L1298" s="6"/>
      <c r="M1298" s="6"/>
      <c r="N1298" s="6"/>
      <c r="O1298" s="6"/>
      <c r="P1298" s="6"/>
      <c r="Q1298" s="6"/>
      <c r="R1298" s="6"/>
      <c r="S1298" s="6"/>
      <c r="T1298" s="6"/>
      <c r="U1298" s="6"/>
      <c r="V1298" s="6"/>
      <c r="W1298" s="6"/>
      <c r="X1298" s="6"/>
      <c r="Y1298" s="6"/>
      <c r="Z1298" s="6"/>
      <c r="AA1298" s="6"/>
      <c r="AB1298" s="6"/>
      <c r="AC1298" s="6"/>
      <c r="AD1298" s="6"/>
      <c r="AE1298" s="6"/>
    </row>
    <row r="1299" spans="8:31" s="4" customFormat="1" ht="15" customHeight="1" x14ac:dyDescent="0.25">
      <c r="H1299" s="5"/>
      <c r="J1299" s="107"/>
      <c r="L1299" s="6"/>
      <c r="M1299" s="6"/>
      <c r="N1299" s="6"/>
      <c r="O1299" s="6"/>
      <c r="P1299" s="6"/>
      <c r="Q1299" s="6"/>
      <c r="R1299" s="6"/>
      <c r="S1299" s="6"/>
      <c r="T1299" s="6"/>
      <c r="U1299" s="6"/>
      <c r="V1299" s="6"/>
      <c r="W1299" s="6"/>
      <c r="X1299" s="6"/>
      <c r="Y1299" s="6"/>
      <c r="Z1299" s="6"/>
      <c r="AA1299" s="6"/>
      <c r="AB1299" s="6"/>
      <c r="AC1299" s="6"/>
      <c r="AD1299" s="6"/>
      <c r="AE1299" s="6"/>
    </row>
    <row r="1300" spans="8:31" s="4" customFormat="1" ht="15" customHeight="1" x14ac:dyDescent="0.25">
      <c r="H1300" s="5"/>
      <c r="J1300" s="107"/>
      <c r="L1300" s="6"/>
      <c r="M1300" s="6"/>
      <c r="N1300" s="6"/>
      <c r="O1300" s="6"/>
      <c r="P1300" s="6"/>
      <c r="Q1300" s="6"/>
      <c r="R1300" s="6"/>
      <c r="S1300" s="6"/>
      <c r="T1300" s="6"/>
      <c r="U1300" s="6"/>
      <c r="V1300" s="6"/>
      <c r="W1300" s="6"/>
      <c r="X1300" s="6"/>
      <c r="Y1300" s="6"/>
      <c r="Z1300" s="6"/>
      <c r="AA1300" s="6"/>
      <c r="AB1300" s="6"/>
      <c r="AC1300" s="6"/>
      <c r="AD1300" s="6"/>
      <c r="AE1300" s="6"/>
    </row>
    <row r="1301" spans="8:31" s="4" customFormat="1" ht="15" customHeight="1" x14ac:dyDescent="0.25">
      <c r="H1301" s="5"/>
      <c r="J1301" s="107"/>
      <c r="L1301" s="6"/>
      <c r="M1301" s="6"/>
      <c r="N1301" s="6"/>
      <c r="O1301" s="6"/>
      <c r="P1301" s="6"/>
      <c r="Q1301" s="6"/>
      <c r="R1301" s="6"/>
      <c r="S1301" s="6"/>
      <c r="T1301" s="6"/>
      <c r="U1301" s="6"/>
      <c r="V1301" s="6"/>
      <c r="W1301" s="6"/>
      <c r="X1301" s="6"/>
      <c r="Y1301" s="6"/>
      <c r="Z1301" s="6"/>
      <c r="AA1301" s="6"/>
      <c r="AB1301" s="6"/>
      <c r="AC1301" s="6"/>
      <c r="AD1301" s="6"/>
      <c r="AE1301" s="6"/>
    </row>
    <row r="1302" spans="8:31" s="4" customFormat="1" ht="15" customHeight="1" x14ac:dyDescent="0.25">
      <c r="H1302" s="5"/>
      <c r="J1302" s="107"/>
      <c r="L1302" s="6"/>
      <c r="M1302" s="6"/>
      <c r="N1302" s="6"/>
      <c r="O1302" s="6"/>
      <c r="P1302" s="6"/>
      <c r="Q1302" s="6"/>
      <c r="R1302" s="6"/>
      <c r="S1302" s="6"/>
      <c r="T1302" s="6"/>
      <c r="U1302" s="6"/>
      <c r="V1302" s="6"/>
      <c r="W1302" s="6"/>
      <c r="X1302" s="6"/>
      <c r="Y1302" s="6"/>
      <c r="Z1302" s="6"/>
      <c r="AA1302" s="6"/>
      <c r="AB1302" s="6"/>
      <c r="AC1302" s="6"/>
      <c r="AD1302" s="6"/>
      <c r="AE1302" s="6"/>
    </row>
    <row r="1303" spans="8:31" s="4" customFormat="1" ht="15" customHeight="1" x14ac:dyDescent="0.25">
      <c r="H1303" s="5"/>
      <c r="J1303" s="107"/>
      <c r="L1303" s="6"/>
      <c r="M1303" s="6"/>
      <c r="N1303" s="6"/>
      <c r="O1303" s="6"/>
      <c r="P1303" s="6"/>
      <c r="Q1303" s="6"/>
      <c r="R1303" s="6"/>
      <c r="S1303" s="6"/>
      <c r="T1303" s="6"/>
      <c r="U1303" s="6"/>
      <c r="V1303" s="6"/>
      <c r="W1303" s="6"/>
      <c r="X1303" s="6"/>
      <c r="Y1303" s="6"/>
      <c r="Z1303" s="6"/>
      <c r="AA1303" s="6"/>
      <c r="AB1303" s="6"/>
      <c r="AC1303" s="6"/>
      <c r="AD1303" s="6"/>
      <c r="AE1303" s="6"/>
    </row>
    <row r="1304" spans="8:31" s="4" customFormat="1" ht="15" customHeight="1" x14ac:dyDescent="0.25">
      <c r="H1304" s="5"/>
      <c r="J1304" s="107"/>
      <c r="L1304" s="6"/>
      <c r="M1304" s="6"/>
      <c r="N1304" s="6"/>
      <c r="O1304" s="6"/>
      <c r="P1304" s="6"/>
      <c r="Q1304" s="6"/>
      <c r="R1304" s="6"/>
      <c r="S1304" s="6"/>
      <c r="T1304" s="6"/>
      <c r="U1304" s="6"/>
      <c r="V1304" s="6"/>
      <c r="W1304" s="6"/>
      <c r="X1304" s="6"/>
      <c r="Y1304" s="6"/>
      <c r="Z1304" s="6"/>
      <c r="AA1304" s="6"/>
      <c r="AB1304" s="6"/>
      <c r="AC1304" s="6"/>
      <c r="AD1304" s="6"/>
      <c r="AE1304" s="6"/>
    </row>
    <row r="1305" spans="8:31" s="4" customFormat="1" ht="15" customHeight="1" x14ac:dyDescent="0.25">
      <c r="H1305" s="5"/>
      <c r="J1305" s="107"/>
      <c r="L1305" s="6"/>
      <c r="M1305" s="6"/>
      <c r="N1305" s="6"/>
      <c r="O1305" s="6"/>
      <c r="P1305" s="6"/>
      <c r="Q1305" s="6"/>
      <c r="R1305" s="6"/>
      <c r="S1305" s="6"/>
      <c r="T1305" s="6"/>
      <c r="U1305" s="6"/>
      <c r="V1305" s="6"/>
      <c r="W1305" s="6"/>
      <c r="X1305" s="6"/>
      <c r="Y1305" s="6"/>
      <c r="Z1305" s="6"/>
      <c r="AA1305" s="6"/>
      <c r="AB1305" s="6"/>
      <c r="AC1305" s="6"/>
      <c r="AD1305" s="6"/>
      <c r="AE1305" s="6"/>
    </row>
    <row r="1306" spans="8:31" s="4" customFormat="1" ht="15" customHeight="1" x14ac:dyDescent="0.25">
      <c r="H1306" s="5"/>
      <c r="J1306" s="107"/>
      <c r="L1306" s="6"/>
      <c r="M1306" s="6"/>
      <c r="N1306" s="6"/>
      <c r="O1306" s="6"/>
      <c r="P1306" s="6"/>
      <c r="Q1306" s="6"/>
      <c r="R1306" s="6"/>
      <c r="S1306" s="6"/>
      <c r="T1306" s="6"/>
      <c r="U1306" s="6"/>
      <c r="V1306" s="6"/>
      <c r="W1306" s="6"/>
      <c r="X1306" s="6"/>
      <c r="Y1306" s="6"/>
      <c r="Z1306" s="6"/>
      <c r="AA1306" s="6"/>
      <c r="AB1306" s="6"/>
      <c r="AC1306" s="6"/>
      <c r="AD1306" s="6"/>
      <c r="AE1306" s="6"/>
    </row>
    <row r="1307" spans="8:31" s="4" customFormat="1" ht="15" customHeight="1" x14ac:dyDescent="0.25">
      <c r="H1307" s="5"/>
      <c r="J1307" s="107"/>
      <c r="L1307" s="6"/>
      <c r="M1307" s="6"/>
      <c r="N1307" s="6"/>
      <c r="O1307" s="6"/>
      <c r="P1307" s="6"/>
      <c r="Q1307" s="6"/>
      <c r="R1307" s="6"/>
      <c r="S1307" s="6"/>
      <c r="T1307" s="6"/>
      <c r="U1307" s="6"/>
      <c r="V1307" s="6"/>
      <c r="W1307" s="6"/>
      <c r="X1307" s="6"/>
      <c r="Y1307" s="6"/>
      <c r="Z1307" s="6"/>
      <c r="AA1307" s="6"/>
      <c r="AB1307" s="6"/>
      <c r="AC1307" s="6"/>
      <c r="AD1307" s="6"/>
      <c r="AE1307" s="6"/>
    </row>
    <row r="1308" spans="8:31" s="4" customFormat="1" ht="15" customHeight="1" x14ac:dyDescent="0.25">
      <c r="H1308" s="5"/>
      <c r="J1308" s="107"/>
      <c r="L1308" s="6"/>
      <c r="M1308" s="6"/>
      <c r="N1308" s="6"/>
      <c r="O1308" s="6"/>
      <c r="P1308" s="6"/>
      <c r="Q1308" s="6"/>
      <c r="R1308" s="6"/>
      <c r="S1308" s="6"/>
      <c r="T1308" s="6"/>
      <c r="U1308" s="6"/>
      <c r="V1308" s="6"/>
      <c r="W1308" s="6"/>
      <c r="X1308" s="6"/>
      <c r="Y1308" s="6"/>
      <c r="Z1308" s="6"/>
      <c r="AA1308" s="6"/>
      <c r="AB1308" s="6"/>
      <c r="AC1308" s="6"/>
      <c r="AD1308" s="6"/>
      <c r="AE1308" s="6"/>
    </row>
    <row r="1309" spans="8:31" s="4" customFormat="1" ht="15" customHeight="1" x14ac:dyDescent="0.25">
      <c r="H1309" s="5"/>
      <c r="J1309" s="107"/>
      <c r="L1309" s="6"/>
      <c r="M1309" s="6"/>
      <c r="N1309" s="6"/>
      <c r="O1309" s="6"/>
      <c r="P1309" s="6"/>
      <c r="Q1309" s="6"/>
      <c r="R1309" s="6"/>
      <c r="S1309" s="6"/>
      <c r="T1309" s="6"/>
      <c r="U1309" s="6"/>
      <c r="V1309" s="6"/>
      <c r="W1309" s="6"/>
      <c r="X1309" s="6"/>
      <c r="Y1309" s="6"/>
      <c r="Z1309" s="6"/>
      <c r="AA1309" s="6"/>
      <c r="AB1309" s="6"/>
      <c r="AC1309" s="6"/>
      <c r="AD1309" s="6"/>
      <c r="AE1309" s="6"/>
    </row>
    <row r="1310" spans="8:31" s="4" customFormat="1" ht="15" customHeight="1" x14ac:dyDescent="0.25">
      <c r="H1310" s="5"/>
      <c r="J1310" s="107"/>
      <c r="L1310" s="6"/>
      <c r="M1310" s="6"/>
      <c r="N1310" s="6"/>
      <c r="O1310" s="6"/>
      <c r="P1310" s="6"/>
      <c r="Q1310" s="6"/>
      <c r="R1310" s="6"/>
      <c r="S1310" s="6"/>
      <c r="T1310" s="6"/>
      <c r="U1310" s="6"/>
      <c r="V1310" s="6"/>
      <c r="W1310" s="6"/>
      <c r="X1310" s="6"/>
      <c r="Y1310" s="6"/>
      <c r="Z1310" s="6"/>
      <c r="AA1310" s="6"/>
      <c r="AB1310" s="6"/>
      <c r="AC1310" s="6"/>
      <c r="AD1310" s="6"/>
      <c r="AE1310" s="6"/>
    </row>
    <row r="1311" spans="8:31" s="4" customFormat="1" ht="15" customHeight="1" x14ac:dyDescent="0.25">
      <c r="H1311" s="5"/>
      <c r="J1311" s="107"/>
      <c r="L1311" s="6"/>
      <c r="M1311" s="6"/>
      <c r="N1311" s="6"/>
      <c r="O1311" s="6"/>
      <c r="P1311" s="6"/>
      <c r="Q1311" s="6"/>
      <c r="R1311" s="6"/>
      <c r="S1311" s="6"/>
      <c r="T1311" s="6"/>
      <c r="U1311" s="6"/>
      <c r="V1311" s="6"/>
      <c r="W1311" s="6"/>
      <c r="X1311" s="6"/>
      <c r="Y1311" s="6"/>
      <c r="Z1311" s="6"/>
      <c r="AA1311" s="6"/>
      <c r="AB1311" s="6"/>
      <c r="AC1311" s="6"/>
      <c r="AD1311" s="6"/>
      <c r="AE1311" s="6"/>
    </row>
    <row r="1312" spans="8:31" s="4" customFormat="1" ht="15" customHeight="1" x14ac:dyDescent="0.25">
      <c r="H1312" s="5"/>
      <c r="J1312" s="107"/>
      <c r="L1312" s="6"/>
      <c r="M1312" s="6"/>
      <c r="N1312" s="6"/>
      <c r="O1312" s="6"/>
      <c r="P1312" s="6"/>
      <c r="Q1312" s="6"/>
      <c r="R1312" s="6"/>
      <c r="S1312" s="6"/>
      <c r="T1312" s="6"/>
      <c r="U1312" s="6"/>
      <c r="V1312" s="6"/>
      <c r="W1312" s="6"/>
      <c r="X1312" s="6"/>
      <c r="Y1312" s="6"/>
      <c r="Z1312" s="6"/>
      <c r="AA1312" s="6"/>
      <c r="AB1312" s="6"/>
      <c r="AC1312" s="6"/>
      <c r="AD1312" s="6"/>
      <c r="AE1312" s="6"/>
    </row>
    <row r="1313" spans="8:31" s="4" customFormat="1" ht="15" customHeight="1" x14ac:dyDescent="0.25">
      <c r="H1313" s="5"/>
      <c r="J1313" s="107"/>
      <c r="L1313" s="6"/>
      <c r="M1313" s="6"/>
      <c r="N1313" s="6"/>
      <c r="O1313" s="6"/>
      <c r="P1313" s="6"/>
      <c r="Q1313" s="6"/>
      <c r="R1313" s="6"/>
      <c r="S1313" s="6"/>
      <c r="T1313" s="6"/>
      <c r="U1313" s="6"/>
      <c r="V1313" s="6"/>
      <c r="W1313" s="6"/>
      <c r="X1313" s="6"/>
      <c r="Y1313" s="6"/>
      <c r="Z1313" s="6"/>
      <c r="AA1313" s="6"/>
      <c r="AB1313" s="6"/>
      <c r="AC1313" s="6"/>
      <c r="AD1313" s="6"/>
      <c r="AE1313" s="6"/>
    </row>
    <row r="1314" spans="8:31" s="4" customFormat="1" ht="15" customHeight="1" x14ac:dyDescent="0.25">
      <c r="H1314" s="5"/>
      <c r="J1314" s="107"/>
      <c r="L1314" s="6"/>
      <c r="M1314" s="6"/>
      <c r="N1314" s="6"/>
      <c r="O1314" s="6"/>
      <c r="P1314" s="6"/>
      <c r="Q1314" s="6"/>
      <c r="R1314" s="6"/>
      <c r="S1314" s="6"/>
      <c r="T1314" s="6"/>
      <c r="U1314" s="6"/>
      <c r="V1314" s="6"/>
      <c r="W1314" s="6"/>
      <c r="X1314" s="6"/>
      <c r="Y1314" s="6"/>
      <c r="Z1314" s="6"/>
      <c r="AA1314" s="6"/>
      <c r="AB1314" s="6"/>
      <c r="AC1314" s="6"/>
      <c r="AD1314" s="6"/>
      <c r="AE1314" s="6"/>
    </row>
    <row r="1315" spans="8:31" s="4" customFormat="1" ht="15" customHeight="1" x14ac:dyDescent="0.25">
      <c r="H1315" s="5"/>
      <c r="J1315" s="107"/>
      <c r="L1315" s="6"/>
      <c r="M1315" s="6"/>
      <c r="N1315" s="6"/>
      <c r="O1315" s="6"/>
      <c r="P1315" s="6"/>
      <c r="Q1315" s="6"/>
      <c r="R1315" s="6"/>
      <c r="S1315" s="6"/>
      <c r="T1315" s="6"/>
      <c r="U1315" s="6"/>
      <c r="V1315" s="6"/>
      <c r="W1315" s="6"/>
      <c r="X1315" s="6"/>
      <c r="Y1315" s="6"/>
      <c r="Z1315" s="6"/>
      <c r="AA1315" s="6"/>
      <c r="AB1315" s="6"/>
      <c r="AC1315" s="6"/>
      <c r="AD1315" s="6"/>
      <c r="AE1315" s="6"/>
    </row>
    <row r="1316" spans="8:31" s="4" customFormat="1" ht="15" customHeight="1" x14ac:dyDescent="0.25">
      <c r="H1316" s="5"/>
      <c r="J1316" s="107"/>
      <c r="L1316" s="6"/>
      <c r="M1316" s="6"/>
      <c r="N1316" s="6"/>
      <c r="O1316" s="6"/>
      <c r="P1316" s="6"/>
      <c r="Q1316" s="6"/>
      <c r="R1316" s="6"/>
      <c r="S1316" s="6"/>
      <c r="T1316" s="6"/>
      <c r="U1316" s="6"/>
      <c r="V1316" s="6"/>
      <c r="W1316" s="6"/>
      <c r="X1316" s="6"/>
      <c r="Y1316" s="6"/>
      <c r="Z1316" s="6"/>
      <c r="AA1316" s="6"/>
      <c r="AB1316" s="6"/>
      <c r="AC1316" s="6"/>
      <c r="AD1316" s="6"/>
      <c r="AE1316" s="6"/>
    </row>
    <row r="1317" spans="8:31" s="4" customFormat="1" ht="15" customHeight="1" x14ac:dyDescent="0.25">
      <c r="H1317" s="5"/>
      <c r="J1317" s="107"/>
      <c r="L1317" s="6"/>
      <c r="M1317" s="6"/>
      <c r="N1317" s="6"/>
      <c r="O1317" s="6"/>
      <c r="P1317" s="6"/>
      <c r="Q1317" s="6"/>
      <c r="R1317" s="6"/>
      <c r="S1317" s="6"/>
      <c r="T1317" s="6"/>
      <c r="U1317" s="6"/>
      <c r="V1317" s="6"/>
      <c r="W1317" s="6"/>
      <c r="X1317" s="6"/>
      <c r="Y1317" s="6"/>
      <c r="Z1317" s="6"/>
      <c r="AA1317" s="6"/>
      <c r="AB1317" s="6"/>
      <c r="AC1317" s="6"/>
      <c r="AD1317" s="6"/>
      <c r="AE1317" s="6"/>
    </row>
    <row r="1318" spans="8:31" s="4" customFormat="1" ht="15" customHeight="1" x14ac:dyDescent="0.25">
      <c r="H1318" s="5"/>
      <c r="J1318" s="107"/>
      <c r="L1318" s="6"/>
      <c r="M1318" s="6"/>
      <c r="N1318" s="6"/>
      <c r="O1318" s="6"/>
      <c r="P1318" s="6"/>
      <c r="Q1318" s="6"/>
      <c r="R1318" s="6"/>
      <c r="S1318" s="6"/>
      <c r="T1318" s="6"/>
      <c r="U1318" s="6"/>
      <c r="V1318" s="6"/>
      <c r="W1318" s="6"/>
      <c r="X1318" s="6"/>
      <c r="Y1318" s="6"/>
      <c r="Z1318" s="6"/>
      <c r="AA1318" s="6"/>
      <c r="AB1318" s="6"/>
      <c r="AC1318" s="6"/>
      <c r="AD1318" s="6"/>
      <c r="AE1318" s="6"/>
    </row>
    <row r="1319" spans="8:31" s="4" customFormat="1" ht="15" customHeight="1" x14ac:dyDescent="0.25">
      <c r="H1319" s="5"/>
      <c r="J1319" s="107"/>
      <c r="L1319" s="6"/>
      <c r="M1319" s="6"/>
      <c r="N1319" s="6"/>
      <c r="O1319" s="6"/>
      <c r="P1319" s="6"/>
      <c r="Q1319" s="6"/>
      <c r="R1319" s="6"/>
      <c r="S1319" s="6"/>
      <c r="T1319" s="6"/>
      <c r="U1319" s="6"/>
      <c r="V1319" s="6"/>
      <c r="W1319" s="6"/>
      <c r="X1319" s="6"/>
      <c r="Y1319" s="6"/>
      <c r="Z1319" s="6"/>
      <c r="AA1319" s="6"/>
      <c r="AB1319" s="6"/>
      <c r="AC1319" s="6"/>
      <c r="AD1319" s="6"/>
      <c r="AE1319" s="6"/>
    </row>
    <row r="1320" spans="8:31" s="4" customFormat="1" ht="15" customHeight="1" x14ac:dyDescent="0.25">
      <c r="H1320" s="5"/>
      <c r="J1320" s="107"/>
      <c r="L1320" s="6"/>
      <c r="M1320" s="6"/>
      <c r="N1320" s="6"/>
      <c r="O1320" s="6"/>
      <c r="P1320" s="6"/>
      <c r="Q1320" s="6"/>
      <c r="R1320" s="6"/>
      <c r="S1320" s="6"/>
      <c r="T1320" s="6"/>
      <c r="U1320" s="6"/>
      <c r="V1320" s="6"/>
      <c r="W1320" s="6"/>
      <c r="X1320" s="6"/>
      <c r="Y1320" s="6"/>
      <c r="Z1320" s="6"/>
      <c r="AA1320" s="6"/>
      <c r="AB1320" s="6"/>
      <c r="AC1320" s="6"/>
      <c r="AD1320" s="6"/>
      <c r="AE1320" s="6"/>
    </row>
    <row r="1321" spans="8:31" s="4" customFormat="1" ht="15" customHeight="1" x14ac:dyDescent="0.25">
      <c r="H1321" s="5"/>
      <c r="J1321" s="107"/>
      <c r="L1321" s="6"/>
      <c r="M1321" s="6"/>
      <c r="N1321" s="6"/>
      <c r="O1321" s="6"/>
      <c r="P1321" s="6"/>
      <c r="Q1321" s="6"/>
      <c r="R1321" s="6"/>
      <c r="S1321" s="6"/>
      <c r="T1321" s="6"/>
      <c r="U1321" s="6"/>
      <c r="V1321" s="6"/>
      <c r="W1321" s="6"/>
      <c r="X1321" s="6"/>
      <c r="Y1321" s="6"/>
      <c r="Z1321" s="6"/>
      <c r="AA1321" s="6"/>
      <c r="AB1321" s="6"/>
      <c r="AC1321" s="6"/>
      <c r="AD1321" s="6"/>
      <c r="AE1321" s="6"/>
    </row>
    <row r="1322" spans="8:31" s="4" customFormat="1" ht="15" customHeight="1" x14ac:dyDescent="0.25">
      <c r="H1322" s="5"/>
      <c r="J1322" s="107"/>
      <c r="L1322" s="6"/>
      <c r="M1322" s="6"/>
      <c r="N1322" s="6"/>
      <c r="O1322" s="6"/>
      <c r="P1322" s="6"/>
      <c r="Q1322" s="6"/>
      <c r="R1322" s="6"/>
      <c r="S1322" s="6"/>
      <c r="T1322" s="6"/>
      <c r="U1322" s="6"/>
      <c r="V1322" s="6"/>
      <c r="W1322" s="6"/>
      <c r="X1322" s="6"/>
      <c r="Y1322" s="6"/>
      <c r="Z1322" s="6"/>
      <c r="AA1322" s="6"/>
      <c r="AB1322" s="6"/>
      <c r="AC1322" s="6"/>
      <c r="AD1322" s="6"/>
      <c r="AE1322" s="6"/>
    </row>
    <row r="1323" spans="8:31" s="4" customFormat="1" ht="15" customHeight="1" x14ac:dyDescent="0.25">
      <c r="H1323" s="5"/>
      <c r="J1323" s="107"/>
      <c r="L1323" s="6"/>
      <c r="M1323" s="6"/>
      <c r="N1323" s="6"/>
      <c r="O1323" s="6"/>
      <c r="P1323" s="6"/>
      <c r="Q1323" s="6"/>
      <c r="R1323" s="6"/>
      <c r="S1323" s="6"/>
      <c r="T1323" s="6"/>
      <c r="U1323" s="6"/>
      <c r="V1323" s="6"/>
      <c r="W1323" s="6"/>
      <c r="X1323" s="6"/>
      <c r="Y1323" s="6"/>
      <c r="Z1323" s="6"/>
      <c r="AA1323" s="6"/>
      <c r="AB1323" s="6"/>
      <c r="AC1323" s="6"/>
      <c r="AD1323" s="6"/>
      <c r="AE1323" s="6"/>
    </row>
    <row r="1324" spans="8:31" s="4" customFormat="1" ht="15" customHeight="1" x14ac:dyDescent="0.25">
      <c r="H1324" s="5"/>
      <c r="J1324" s="107"/>
      <c r="L1324" s="6"/>
      <c r="M1324" s="6"/>
      <c r="N1324" s="6"/>
      <c r="O1324" s="6"/>
      <c r="P1324" s="6"/>
      <c r="Q1324" s="6"/>
      <c r="R1324" s="6"/>
      <c r="S1324" s="6"/>
      <c r="T1324" s="6"/>
      <c r="U1324" s="6"/>
      <c r="V1324" s="6"/>
      <c r="W1324" s="6"/>
      <c r="X1324" s="6"/>
      <c r="Y1324" s="6"/>
      <c r="Z1324" s="6"/>
      <c r="AA1324" s="6"/>
      <c r="AB1324" s="6"/>
      <c r="AC1324" s="6"/>
      <c r="AD1324" s="6"/>
      <c r="AE1324" s="6"/>
    </row>
    <row r="1325" spans="8:31" s="4" customFormat="1" ht="15" customHeight="1" x14ac:dyDescent="0.25">
      <c r="H1325" s="5"/>
      <c r="J1325" s="107"/>
      <c r="L1325" s="6"/>
      <c r="M1325" s="6"/>
      <c r="N1325" s="6"/>
      <c r="O1325" s="6"/>
      <c r="P1325" s="6"/>
      <c r="Q1325" s="6"/>
      <c r="R1325" s="6"/>
      <c r="S1325" s="6"/>
      <c r="T1325" s="6"/>
      <c r="U1325" s="6"/>
      <c r="V1325" s="6"/>
      <c r="W1325" s="6"/>
      <c r="X1325" s="6"/>
      <c r="Y1325" s="6"/>
      <c r="Z1325" s="6"/>
      <c r="AA1325" s="6"/>
      <c r="AB1325" s="6"/>
      <c r="AC1325" s="6"/>
      <c r="AD1325" s="6"/>
      <c r="AE1325" s="6"/>
    </row>
    <row r="1326" spans="8:31" s="4" customFormat="1" ht="15" customHeight="1" x14ac:dyDescent="0.25">
      <c r="H1326" s="5"/>
      <c r="J1326" s="107"/>
      <c r="L1326" s="6"/>
      <c r="M1326" s="6"/>
      <c r="N1326" s="6"/>
      <c r="O1326" s="6"/>
      <c r="P1326" s="6"/>
      <c r="Q1326" s="6"/>
      <c r="R1326" s="6"/>
      <c r="S1326" s="6"/>
      <c r="T1326" s="6"/>
      <c r="U1326" s="6"/>
      <c r="V1326" s="6"/>
      <c r="W1326" s="6"/>
      <c r="X1326" s="6"/>
      <c r="Y1326" s="6"/>
      <c r="Z1326" s="6"/>
      <c r="AA1326" s="6"/>
      <c r="AB1326" s="6"/>
      <c r="AC1326" s="6"/>
      <c r="AD1326" s="6"/>
      <c r="AE1326" s="6"/>
    </row>
    <row r="1327" spans="8:31" s="4" customFormat="1" ht="15" customHeight="1" x14ac:dyDescent="0.25">
      <c r="H1327" s="5"/>
      <c r="J1327" s="107"/>
      <c r="L1327" s="6"/>
      <c r="M1327" s="6"/>
      <c r="N1327" s="6"/>
      <c r="O1327" s="6"/>
      <c r="P1327" s="6"/>
      <c r="Q1327" s="6"/>
      <c r="R1327" s="6"/>
      <c r="S1327" s="6"/>
      <c r="T1327" s="6"/>
      <c r="U1327" s="6"/>
      <c r="V1327" s="6"/>
      <c r="W1327" s="6"/>
      <c r="X1327" s="6"/>
      <c r="Y1327" s="6"/>
      <c r="Z1327" s="6"/>
      <c r="AA1327" s="6"/>
      <c r="AB1327" s="6"/>
      <c r="AC1327" s="6"/>
      <c r="AD1327" s="6"/>
      <c r="AE1327" s="6"/>
    </row>
    <row r="1328" spans="8:31" s="4" customFormat="1" ht="15" customHeight="1" x14ac:dyDescent="0.25">
      <c r="H1328" s="5"/>
      <c r="J1328" s="107"/>
      <c r="L1328" s="6"/>
      <c r="M1328" s="6"/>
      <c r="N1328" s="6"/>
      <c r="O1328" s="6"/>
      <c r="P1328" s="6"/>
      <c r="Q1328" s="6"/>
      <c r="R1328" s="6"/>
      <c r="S1328" s="6"/>
      <c r="T1328" s="6"/>
      <c r="U1328" s="6"/>
      <c r="V1328" s="6"/>
      <c r="W1328" s="6"/>
      <c r="X1328" s="6"/>
      <c r="Y1328" s="6"/>
      <c r="Z1328" s="6"/>
      <c r="AA1328" s="6"/>
      <c r="AB1328" s="6"/>
      <c r="AC1328" s="6"/>
      <c r="AD1328" s="6"/>
      <c r="AE1328" s="6"/>
    </row>
    <row r="1329" spans="8:31" s="4" customFormat="1" ht="15" customHeight="1" x14ac:dyDescent="0.25">
      <c r="H1329" s="5"/>
      <c r="J1329" s="107"/>
      <c r="L1329" s="6"/>
      <c r="M1329" s="6"/>
      <c r="N1329" s="6"/>
      <c r="O1329" s="6"/>
      <c r="P1329" s="6"/>
      <c r="Q1329" s="6"/>
      <c r="R1329" s="6"/>
      <c r="S1329" s="6"/>
      <c r="T1329" s="6"/>
      <c r="U1329" s="6"/>
      <c r="V1329" s="6"/>
      <c r="W1329" s="6"/>
      <c r="X1329" s="6"/>
      <c r="Y1329" s="6"/>
      <c r="Z1329" s="6"/>
      <c r="AA1329" s="6"/>
      <c r="AB1329" s="6"/>
      <c r="AC1329" s="6"/>
      <c r="AD1329" s="6"/>
      <c r="AE1329" s="6"/>
    </row>
    <row r="1330" spans="8:31" s="4" customFormat="1" ht="15" customHeight="1" x14ac:dyDescent="0.25">
      <c r="H1330" s="5"/>
      <c r="J1330" s="107"/>
      <c r="L1330" s="6"/>
      <c r="M1330" s="6"/>
      <c r="N1330" s="6"/>
      <c r="O1330" s="6"/>
      <c r="P1330" s="6"/>
      <c r="Q1330" s="6"/>
      <c r="R1330" s="6"/>
      <c r="S1330" s="6"/>
      <c r="T1330" s="6"/>
      <c r="U1330" s="6"/>
      <c r="V1330" s="6"/>
      <c r="W1330" s="6"/>
      <c r="X1330" s="6"/>
      <c r="Y1330" s="6"/>
      <c r="Z1330" s="6"/>
      <c r="AA1330" s="6"/>
      <c r="AB1330" s="6"/>
      <c r="AC1330" s="6"/>
      <c r="AD1330" s="6"/>
      <c r="AE1330" s="6"/>
    </row>
    <row r="1331" spans="8:31" s="4" customFormat="1" ht="15" customHeight="1" x14ac:dyDescent="0.25">
      <c r="H1331" s="5"/>
      <c r="J1331" s="107"/>
      <c r="L1331" s="6"/>
      <c r="M1331" s="6"/>
      <c r="N1331" s="6"/>
      <c r="O1331" s="6"/>
      <c r="P1331" s="6"/>
      <c r="Q1331" s="6"/>
      <c r="R1331" s="6"/>
      <c r="S1331" s="6"/>
      <c r="T1331" s="6"/>
      <c r="U1331" s="6"/>
      <c r="V1331" s="6"/>
      <c r="W1331" s="6"/>
      <c r="X1331" s="6"/>
      <c r="Y1331" s="6"/>
      <c r="Z1331" s="6"/>
      <c r="AA1331" s="6"/>
      <c r="AB1331" s="6"/>
      <c r="AC1331" s="6"/>
      <c r="AD1331" s="6"/>
      <c r="AE1331" s="6"/>
    </row>
    <row r="1332" spans="8:31" s="4" customFormat="1" ht="15" customHeight="1" x14ac:dyDescent="0.25">
      <c r="H1332" s="5"/>
      <c r="J1332" s="107"/>
      <c r="L1332" s="6"/>
      <c r="M1332" s="6"/>
      <c r="N1332" s="6"/>
      <c r="O1332" s="6"/>
      <c r="P1332" s="6"/>
      <c r="Q1332" s="6"/>
      <c r="R1332" s="6"/>
      <c r="S1332" s="6"/>
      <c r="T1332" s="6"/>
      <c r="U1332" s="6"/>
      <c r="V1332" s="6"/>
      <c r="W1332" s="6"/>
      <c r="X1332" s="6"/>
      <c r="Y1332" s="6"/>
      <c r="Z1332" s="6"/>
      <c r="AA1332" s="6"/>
      <c r="AB1332" s="6"/>
      <c r="AC1332" s="6"/>
      <c r="AD1332" s="6"/>
      <c r="AE1332" s="6"/>
    </row>
    <row r="1333" spans="8:31" s="4" customFormat="1" ht="15" customHeight="1" x14ac:dyDescent="0.25">
      <c r="H1333" s="5"/>
      <c r="J1333" s="107"/>
      <c r="L1333" s="6"/>
      <c r="M1333" s="6"/>
      <c r="N1333" s="6"/>
      <c r="O1333" s="6"/>
      <c r="P1333" s="6"/>
      <c r="Q1333" s="6"/>
      <c r="R1333" s="6"/>
      <c r="S1333" s="6"/>
      <c r="T1333" s="6"/>
      <c r="U1333" s="6"/>
      <c r="V1333" s="6"/>
      <c r="W1333" s="6"/>
      <c r="X1333" s="6"/>
      <c r="Y1333" s="6"/>
      <c r="Z1333" s="6"/>
      <c r="AA1333" s="6"/>
      <c r="AB1333" s="6"/>
      <c r="AC1333" s="6"/>
      <c r="AD1333" s="6"/>
      <c r="AE1333" s="6"/>
    </row>
    <row r="1334" spans="8:31" s="4" customFormat="1" ht="15" customHeight="1" x14ac:dyDescent="0.25">
      <c r="H1334" s="5"/>
      <c r="J1334" s="107"/>
      <c r="L1334" s="6"/>
      <c r="M1334" s="6"/>
      <c r="N1334" s="6"/>
      <c r="O1334" s="6"/>
      <c r="P1334" s="6"/>
      <c r="Q1334" s="6"/>
      <c r="R1334" s="6"/>
      <c r="S1334" s="6"/>
      <c r="T1334" s="6"/>
      <c r="U1334" s="6"/>
      <c r="V1334" s="6"/>
      <c r="W1334" s="6"/>
      <c r="X1334" s="6"/>
      <c r="Y1334" s="6"/>
      <c r="Z1334" s="6"/>
      <c r="AA1334" s="6"/>
      <c r="AB1334" s="6"/>
      <c r="AC1334" s="6"/>
      <c r="AD1334" s="6"/>
      <c r="AE1334" s="6"/>
    </row>
    <row r="1335" spans="8:31" s="4" customFormat="1" ht="15" customHeight="1" x14ac:dyDescent="0.25">
      <c r="H1335" s="5"/>
      <c r="J1335" s="107"/>
      <c r="L1335" s="6"/>
      <c r="M1335" s="6"/>
      <c r="N1335" s="6"/>
      <c r="O1335" s="6"/>
      <c r="P1335" s="6"/>
      <c r="Q1335" s="6"/>
      <c r="R1335" s="6"/>
      <c r="S1335" s="6"/>
      <c r="T1335" s="6"/>
      <c r="U1335" s="6"/>
      <c r="V1335" s="6"/>
      <c r="W1335" s="6"/>
      <c r="X1335" s="6"/>
      <c r="Y1335" s="6"/>
      <c r="Z1335" s="6"/>
      <c r="AA1335" s="6"/>
      <c r="AB1335" s="6"/>
      <c r="AC1335" s="6"/>
      <c r="AD1335" s="6"/>
      <c r="AE1335" s="6"/>
    </row>
    <row r="1336" spans="8:31" s="4" customFormat="1" ht="15" customHeight="1" x14ac:dyDescent="0.25">
      <c r="H1336" s="5"/>
      <c r="J1336" s="107"/>
      <c r="L1336" s="6"/>
      <c r="M1336" s="6"/>
      <c r="N1336" s="6"/>
      <c r="O1336" s="6"/>
      <c r="P1336" s="6"/>
      <c r="Q1336" s="6"/>
      <c r="R1336" s="6"/>
      <c r="S1336" s="6"/>
      <c r="T1336" s="6"/>
      <c r="U1336" s="6"/>
      <c r="V1336" s="6"/>
      <c r="W1336" s="6"/>
      <c r="X1336" s="6"/>
      <c r="Y1336" s="6"/>
      <c r="Z1336" s="6"/>
      <c r="AA1336" s="6"/>
      <c r="AB1336" s="6"/>
      <c r="AC1336" s="6"/>
      <c r="AD1336" s="6"/>
      <c r="AE1336" s="6"/>
    </row>
    <row r="1337" spans="8:31" s="4" customFormat="1" ht="15" customHeight="1" x14ac:dyDescent="0.25">
      <c r="H1337" s="5"/>
      <c r="J1337" s="107"/>
      <c r="L1337" s="6"/>
      <c r="M1337" s="6"/>
      <c r="N1337" s="6"/>
      <c r="O1337" s="6"/>
      <c r="P1337" s="6"/>
      <c r="Q1337" s="6"/>
      <c r="R1337" s="6"/>
      <c r="S1337" s="6"/>
      <c r="T1337" s="6"/>
      <c r="U1337" s="6"/>
      <c r="V1337" s="6"/>
      <c r="W1337" s="6"/>
      <c r="X1337" s="6"/>
      <c r="Y1337" s="6"/>
      <c r="Z1337" s="6"/>
      <c r="AA1337" s="6"/>
      <c r="AB1337" s="6"/>
      <c r="AC1337" s="6"/>
      <c r="AD1337" s="6"/>
      <c r="AE1337" s="6"/>
    </row>
    <row r="1338" spans="8:31" s="4" customFormat="1" ht="15" customHeight="1" x14ac:dyDescent="0.25">
      <c r="H1338" s="5"/>
      <c r="J1338" s="107"/>
      <c r="L1338" s="6"/>
      <c r="M1338" s="6"/>
      <c r="N1338" s="6"/>
      <c r="O1338" s="6"/>
      <c r="P1338" s="6"/>
      <c r="Q1338" s="6"/>
      <c r="R1338" s="6"/>
      <c r="S1338" s="6"/>
      <c r="T1338" s="6"/>
      <c r="U1338" s="6"/>
      <c r="V1338" s="6"/>
      <c r="W1338" s="6"/>
      <c r="X1338" s="6"/>
      <c r="Y1338" s="6"/>
      <c r="Z1338" s="6"/>
      <c r="AA1338" s="6"/>
      <c r="AB1338" s="6"/>
      <c r="AC1338" s="6"/>
      <c r="AD1338" s="6"/>
      <c r="AE1338" s="6"/>
    </row>
    <row r="1339" spans="8:31" s="4" customFormat="1" ht="15" customHeight="1" x14ac:dyDescent="0.25">
      <c r="H1339" s="5"/>
      <c r="J1339" s="107"/>
      <c r="L1339" s="6"/>
      <c r="M1339" s="6"/>
      <c r="N1339" s="6"/>
      <c r="O1339" s="6"/>
      <c r="P1339" s="6"/>
      <c r="Q1339" s="6"/>
      <c r="R1339" s="6"/>
      <c r="S1339" s="6"/>
      <c r="T1339" s="6"/>
      <c r="U1339" s="6"/>
      <c r="V1339" s="6"/>
      <c r="W1339" s="6"/>
      <c r="X1339" s="6"/>
      <c r="Y1339" s="6"/>
      <c r="Z1339" s="6"/>
      <c r="AA1339" s="6"/>
      <c r="AB1339" s="6"/>
      <c r="AC1339" s="6"/>
      <c r="AD1339" s="6"/>
      <c r="AE1339" s="6"/>
    </row>
    <row r="1340" spans="8:31" s="4" customFormat="1" ht="15" customHeight="1" x14ac:dyDescent="0.25">
      <c r="H1340" s="5"/>
      <c r="J1340" s="107"/>
      <c r="L1340" s="6"/>
      <c r="M1340" s="6"/>
      <c r="N1340" s="6"/>
      <c r="O1340" s="6"/>
      <c r="P1340" s="6"/>
      <c r="Q1340" s="6"/>
      <c r="R1340" s="6"/>
      <c r="S1340" s="6"/>
      <c r="T1340" s="6"/>
      <c r="U1340" s="6"/>
      <c r="V1340" s="6"/>
      <c r="W1340" s="6"/>
      <c r="X1340" s="6"/>
      <c r="Y1340" s="6"/>
      <c r="Z1340" s="6"/>
      <c r="AA1340" s="6"/>
      <c r="AB1340" s="6"/>
      <c r="AC1340" s="6"/>
      <c r="AD1340" s="6"/>
      <c r="AE1340" s="6"/>
    </row>
    <row r="1341" spans="8:31" s="4" customFormat="1" ht="15" customHeight="1" x14ac:dyDescent="0.25">
      <c r="H1341" s="5"/>
      <c r="J1341" s="107"/>
      <c r="L1341" s="6"/>
      <c r="M1341" s="6"/>
      <c r="N1341" s="6"/>
      <c r="O1341" s="6"/>
      <c r="P1341" s="6"/>
      <c r="Q1341" s="6"/>
      <c r="R1341" s="6"/>
      <c r="S1341" s="6"/>
      <c r="T1341" s="6"/>
      <c r="U1341" s="6"/>
      <c r="V1341" s="6"/>
      <c r="W1341" s="6"/>
      <c r="X1341" s="6"/>
      <c r="Y1341" s="6"/>
      <c r="Z1341" s="6"/>
      <c r="AA1341" s="6"/>
      <c r="AB1341" s="6"/>
      <c r="AC1341" s="6"/>
      <c r="AD1341" s="6"/>
      <c r="AE1341" s="6"/>
    </row>
    <row r="1342" spans="8:31" s="4" customFormat="1" ht="15" customHeight="1" x14ac:dyDescent="0.25">
      <c r="H1342" s="5"/>
      <c r="J1342" s="107"/>
      <c r="L1342" s="6"/>
      <c r="M1342" s="6"/>
      <c r="N1342" s="6"/>
      <c r="O1342" s="6"/>
      <c r="P1342" s="6"/>
      <c r="Q1342" s="6"/>
      <c r="R1342" s="6"/>
      <c r="S1342" s="6"/>
      <c r="T1342" s="6"/>
      <c r="U1342" s="6"/>
      <c r="V1342" s="6"/>
      <c r="W1342" s="6"/>
      <c r="X1342" s="6"/>
      <c r="Y1342" s="6"/>
      <c r="Z1342" s="6"/>
      <c r="AA1342" s="6"/>
      <c r="AB1342" s="6"/>
      <c r="AC1342" s="6"/>
      <c r="AD1342" s="6"/>
      <c r="AE1342" s="6"/>
    </row>
    <row r="1343" spans="8:31" s="4" customFormat="1" ht="15" customHeight="1" x14ac:dyDescent="0.25">
      <c r="H1343" s="5"/>
      <c r="J1343" s="107"/>
      <c r="L1343" s="6"/>
      <c r="M1343" s="6"/>
      <c r="N1343" s="6"/>
      <c r="O1343" s="6"/>
      <c r="P1343" s="6"/>
      <c r="Q1343" s="6"/>
      <c r="R1343" s="6"/>
      <c r="S1343" s="6"/>
      <c r="T1343" s="6"/>
      <c r="U1343" s="6"/>
      <c r="V1343" s="6"/>
      <c r="W1343" s="6"/>
      <c r="X1343" s="6"/>
      <c r="Y1343" s="6"/>
      <c r="Z1343" s="6"/>
      <c r="AA1343" s="6"/>
      <c r="AB1343" s="6"/>
      <c r="AC1343" s="6"/>
      <c r="AD1343" s="6"/>
      <c r="AE1343" s="6"/>
    </row>
    <row r="1344" spans="8:31" s="4" customFormat="1" ht="15" customHeight="1" x14ac:dyDescent="0.25">
      <c r="H1344" s="5"/>
      <c r="J1344" s="107"/>
      <c r="L1344" s="6"/>
      <c r="M1344" s="6"/>
      <c r="N1344" s="6"/>
      <c r="O1344" s="6"/>
      <c r="P1344" s="6"/>
      <c r="Q1344" s="6"/>
      <c r="R1344" s="6"/>
      <c r="S1344" s="6"/>
      <c r="T1344" s="6"/>
      <c r="U1344" s="6"/>
      <c r="V1344" s="6"/>
      <c r="W1344" s="6"/>
      <c r="X1344" s="6"/>
      <c r="Y1344" s="6"/>
      <c r="Z1344" s="6"/>
      <c r="AA1344" s="6"/>
      <c r="AB1344" s="6"/>
      <c r="AC1344" s="6"/>
      <c r="AD1344" s="6"/>
      <c r="AE1344" s="6"/>
    </row>
    <row r="1345" spans="8:31" s="4" customFormat="1" ht="15" customHeight="1" x14ac:dyDescent="0.25">
      <c r="H1345" s="5"/>
      <c r="J1345" s="107"/>
      <c r="L1345" s="6"/>
      <c r="M1345" s="6"/>
      <c r="N1345" s="6"/>
      <c r="O1345" s="6"/>
      <c r="P1345" s="6"/>
      <c r="Q1345" s="6"/>
      <c r="R1345" s="6"/>
      <c r="S1345" s="6"/>
      <c r="T1345" s="6"/>
      <c r="U1345" s="6"/>
      <c r="V1345" s="6"/>
      <c r="W1345" s="6"/>
      <c r="X1345" s="6"/>
      <c r="Y1345" s="6"/>
      <c r="Z1345" s="6"/>
      <c r="AA1345" s="6"/>
      <c r="AB1345" s="6"/>
      <c r="AC1345" s="6"/>
      <c r="AD1345" s="6"/>
      <c r="AE1345" s="6"/>
    </row>
    <row r="1346" spans="8:31" s="4" customFormat="1" ht="15" customHeight="1" x14ac:dyDescent="0.25">
      <c r="H1346" s="5"/>
      <c r="J1346" s="107"/>
      <c r="L1346" s="6"/>
      <c r="M1346" s="6"/>
      <c r="N1346" s="6"/>
      <c r="O1346" s="6"/>
      <c r="P1346" s="6"/>
      <c r="Q1346" s="6"/>
      <c r="R1346" s="6"/>
      <c r="S1346" s="6"/>
      <c r="T1346" s="6"/>
      <c r="U1346" s="6"/>
      <c r="V1346" s="6"/>
      <c r="W1346" s="6"/>
      <c r="X1346" s="6"/>
      <c r="Y1346" s="6"/>
      <c r="Z1346" s="6"/>
      <c r="AA1346" s="6"/>
      <c r="AB1346" s="6"/>
      <c r="AC1346" s="6"/>
      <c r="AD1346" s="6"/>
      <c r="AE1346" s="6"/>
    </row>
    <row r="1347" spans="8:31" s="4" customFormat="1" ht="15" customHeight="1" x14ac:dyDescent="0.25">
      <c r="H1347" s="5"/>
      <c r="J1347" s="107"/>
      <c r="L1347" s="6"/>
      <c r="M1347" s="6"/>
      <c r="N1347" s="6"/>
      <c r="O1347" s="6"/>
      <c r="P1347" s="6"/>
      <c r="Q1347" s="6"/>
      <c r="R1347" s="6"/>
      <c r="S1347" s="6"/>
      <c r="T1347" s="6"/>
      <c r="U1347" s="6"/>
      <c r="V1347" s="6"/>
      <c r="W1347" s="6"/>
      <c r="X1347" s="6"/>
      <c r="Y1347" s="6"/>
      <c r="Z1347" s="6"/>
      <c r="AA1347" s="6"/>
      <c r="AB1347" s="6"/>
      <c r="AC1347" s="6"/>
      <c r="AD1347" s="6"/>
      <c r="AE1347" s="6"/>
    </row>
    <row r="1348" spans="8:31" s="4" customFormat="1" ht="15" customHeight="1" x14ac:dyDescent="0.25">
      <c r="H1348" s="5"/>
      <c r="J1348" s="107"/>
      <c r="L1348" s="6"/>
      <c r="M1348" s="6"/>
      <c r="N1348" s="6"/>
      <c r="O1348" s="6"/>
      <c r="P1348" s="6"/>
      <c r="Q1348" s="6"/>
      <c r="R1348" s="6"/>
      <c r="S1348" s="6"/>
      <c r="T1348" s="6"/>
      <c r="U1348" s="6"/>
      <c r="V1348" s="6"/>
      <c r="W1348" s="6"/>
      <c r="X1348" s="6"/>
      <c r="Y1348" s="6"/>
      <c r="Z1348" s="6"/>
      <c r="AA1348" s="6"/>
      <c r="AB1348" s="6"/>
      <c r="AC1348" s="6"/>
      <c r="AD1348" s="6"/>
      <c r="AE1348" s="6"/>
    </row>
    <row r="1349" spans="8:31" s="4" customFormat="1" ht="15" customHeight="1" x14ac:dyDescent="0.25">
      <c r="H1349" s="5"/>
      <c r="J1349" s="107"/>
      <c r="L1349" s="6"/>
      <c r="M1349" s="6"/>
      <c r="N1349" s="6"/>
      <c r="O1349" s="6"/>
      <c r="P1349" s="6"/>
      <c r="Q1349" s="6"/>
      <c r="R1349" s="6"/>
      <c r="S1349" s="6"/>
      <c r="T1349" s="6"/>
      <c r="U1349" s="6"/>
      <c r="V1349" s="6"/>
      <c r="W1349" s="6"/>
      <c r="X1349" s="6"/>
      <c r="Y1349" s="6"/>
      <c r="Z1349" s="6"/>
      <c r="AA1349" s="6"/>
      <c r="AB1349" s="6"/>
      <c r="AC1349" s="6"/>
      <c r="AD1349" s="6"/>
      <c r="AE1349" s="6"/>
    </row>
    <row r="1350" spans="8:31" s="4" customFormat="1" ht="15" customHeight="1" x14ac:dyDescent="0.25">
      <c r="H1350" s="5"/>
      <c r="J1350" s="107"/>
      <c r="L1350" s="6"/>
      <c r="M1350" s="6"/>
      <c r="N1350" s="6"/>
      <c r="O1350" s="6"/>
      <c r="P1350" s="6"/>
      <c r="Q1350" s="6"/>
      <c r="R1350" s="6"/>
      <c r="S1350" s="6"/>
      <c r="T1350" s="6"/>
      <c r="U1350" s="6"/>
      <c r="V1350" s="6"/>
      <c r="W1350" s="6"/>
      <c r="X1350" s="6"/>
      <c r="Y1350" s="6"/>
      <c r="Z1350" s="6"/>
      <c r="AA1350" s="6"/>
      <c r="AB1350" s="6"/>
      <c r="AC1350" s="6"/>
      <c r="AD1350" s="6"/>
      <c r="AE1350" s="6"/>
    </row>
    <row r="1351" spans="8:31" s="4" customFormat="1" ht="15" customHeight="1" x14ac:dyDescent="0.25">
      <c r="H1351" s="5"/>
      <c r="J1351" s="107"/>
      <c r="L1351" s="6"/>
      <c r="M1351" s="6"/>
      <c r="N1351" s="6"/>
      <c r="O1351" s="6"/>
      <c r="P1351" s="6"/>
      <c r="Q1351" s="6"/>
      <c r="R1351" s="6"/>
      <c r="S1351" s="6"/>
      <c r="T1351" s="6"/>
      <c r="U1351" s="6"/>
      <c r="V1351" s="6"/>
      <c r="W1351" s="6"/>
      <c r="X1351" s="6"/>
      <c r="Y1351" s="6"/>
      <c r="Z1351" s="6"/>
      <c r="AA1351" s="6"/>
      <c r="AB1351" s="6"/>
      <c r="AC1351" s="6"/>
      <c r="AD1351" s="6"/>
      <c r="AE1351" s="6"/>
    </row>
    <row r="1352" spans="8:31" s="4" customFormat="1" ht="15" customHeight="1" x14ac:dyDescent="0.25">
      <c r="H1352" s="5"/>
      <c r="J1352" s="107"/>
      <c r="L1352" s="6"/>
      <c r="M1352" s="6"/>
      <c r="N1352" s="6"/>
      <c r="O1352" s="6"/>
      <c r="P1352" s="6"/>
      <c r="Q1352" s="6"/>
      <c r="R1352" s="6"/>
      <c r="S1352" s="6"/>
      <c r="T1352" s="6"/>
      <c r="U1352" s="6"/>
      <c r="V1352" s="6"/>
      <c r="W1352" s="6"/>
      <c r="X1352" s="6"/>
      <c r="Y1352" s="6"/>
      <c r="Z1352" s="6"/>
      <c r="AA1352" s="6"/>
      <c r="AB1352" s="6"/>
      <c r="AC1352" s="6"/>
      <c r="AD1352" s="6"/>
      <c r="AE1352" s="6"/>
    </row>
    <row r="1353" spans="8:31" s="4" customFormat="1" ht="15" customHeight="1" x14ac:dyDescent="0.25">
      <c r="H1353" s="5"/>
      <c r="J1353" s="107"/>
      <c r="L1353" s="6"/>
      <c r="M1353" s="6"/>
      <c r="N1353" s="6"/>
      <c r="O1353" s="6"/>
      <c r="P1353" s="6"/>
      <c r="Q1353" s="6"/>
      <c r="R1353" s="6"/>
      <c r="S1353" s="6"/>
      <c r="T1353" s="6"/>
      <c r="U1353" s="6"/>
      <c r="V1353" s="6"/>
      <c r="W1353" s="6"/>
      <c r="X1353" s="6"/>
      <c r="Y1353" s="6"/>
      <c r="Z1353" s="6"/>
      <c r="AA1353" s="6"/>
      <c r="AB1353" s="6"/>
      <c r="AC1353" s="6"/>
      <c r="AD1353" s="6"/>
      <c r="AE1353" s="6"/>
    </row>
    <row r="1354" spans="8:31" s="4" customFormat="1" ht="15" customHeight="1" x14ac:dyDescent="0.25">
      <c r="H1354" s="5"/>
      <c r="J1354" s="107"/>
      <c r="L1354" s="6"/>
      <c r="M1354" s="6"/>
      <c r="N1354" s="6"/>
      <c r="O1354" s="6"/>
      <c r="P1354" s="6"/>
      <c r="Q1354" s="6"/>
      <c r="R1354" s="6"/>
      <c r="S1354" s="6"/>
      <c r="T1354" s="6"/>
      <c r="U1354" s="6"/>
      <c r="V1354" s="6"/>
      <c r="W1354" s="6"/>
      <c r="X1354" s="6"/>
      <c r="Y1354" s="6"/>
      <c r="Z1354" s="6"/>
      <c r="AA1354" s="6"/>
      <c r="AB1354" s="6"/>
      <c r="AC1354" s="6"/>
      <c r="AD1354" s="6"/>
      <c r="AE1354" s="6"/>
    </row>
    <row r="1355" spans="8:31" s="4" customFormat="1" ht="15" customHeight="1" x14ac:dyDescent="0.25">
      <c r="H1355" s="5"/>
      <c r="J1355" s="107"/>
      <c r="L1355" s="6"/>
      <c r="M1355" s="6"/>
      <c r="N1355" s="6"/>
      <c r="O1355" s="6"/>
      <c r="P1355" s="6"/>
      <c r="Q1355" s="6"/>
      <c r="R1355" s="6"/>
      <c r="S1355" s="6"/>
      <c r="T1355" s="6"/>
      <c r="U1355" s="6"/>
      <c r="V1355" s="6"/>
      <c r="W1355" s="6"/>
      <c r="X1355" s="6"/>
      <c r="Y1355" s="6"/>
      <c r="Z1355" s="6"/>
      <c r="AA1355" s="6"/>
      <c r="AB1355" s="6"/>
      <c r="AC1355" s="6"/>
      <c r="AD1355" s="6"/>
      <c r="AE1355" s="6"/>
    </row>
    <row r="1356" spans="8:31" s="4" customFormat="1" ht="15" customHeight="1" x14ac:dyDescent="0.25">
      <c r="H1356" s="5"/>
      <c r="J1356" s="107"/>
      <c r="L1356" s="6"/>
      <c r="M1356" s="6"/>
      <c r="N1356" s="6"/>
      <c r="O1356" s="6"/>
      <c r="P1356" s="6"/>
      <c r="Q1356" s="6"/>
      <c r="R1356" s="6"/>
      <c r="S1356" s="6"/>
      <c r="T1356" s="6"/>
      <c r="U1356" s="6"/>
      <c r="V1356" s="6"/>
      <c r="W1356" s="6"/>
      <c r="X1356" s="6"/>
      <c r="Y1356" s="6"/>
      <c r="Z1356" s="6"/>
      <c r="AA1356" s="6"/>
      <c r="AB1356" s="6"/>
      <c r="AC1356" s="6"/>
      <c r="AD1356" s="6"/>
      <c r="AE1356" s="6"/>
    </row>
    <row r="1357" spans="8:31" s="4" customFormat="1" ht="15" customHeight="1" x14ac:dyDescent="0.25">
      <c r="H1357" s="5"/>
      <c r="J1357" s="107"/>
      <c r="L1357" s="6"/>
      <c r="M1357" s="6"/>
      <c r="N1357" s="6"/>
      <c r="O1357" s="6"/>
      <c r="P1357" s="6"/>
      <c r="Q1357" s="6"/>
      <c r="R1357" s="6"/>
      <c r="S1357" s="6"/>
      <c r="T1357" s="6"/>
      <c r="U1357" s="6"/>
      <c r="V1357" s="6"/>
      <c r="W1357" s="6"/>
      <c r="X1357" s="6"/>
      <c r="Y1357" s="6"/>
      <c r="Z1357" s="6"/>
      <c r="AA1357" s="6"/>
      <c r="AB1357" s="6"/>
      <c r="AC1357" s="6"/>
      <c r="AD1357" s="6"/>
      <c r="AE1357" s="6"/>
    </row>
    <row r="1358" spans="8:31" s="4" customFormat="1" ht="15" customHeight="1" x14ac:dyDescent="0.25">
      <c r="H1358" s="5"/>
      <c r="J1358" s="107"/>
      <c r="L1358" s="6"/>
      <c r="M1358" s="6"/>
      <c r="N1358" s="6"/>
      <c r="O1358" s="6"/>
      <c r="P1358" s="6"/>
      <c r="Q1358" s="6"/>
      <c r="R1358" s="6"/>
      <c r="S1358" s="6"/>
      <c r="T1358" s="6"/>
      <c r="U1358" s="6"/>
      <c r="V1358" s="6"/>
      <c r="W1358" s="6"/>
      <c r="X1358" s="6"/>
      <c r="Y1358" s="6"/>
      <c r="Z1358" s="6"/>
      <c r="AA1358" s="6"/>
      <c r="AB1358" s="6"/>
      <c r="AC1358" s="6"/>
      <c r="AD1358" s="6"/>
      <c r="AE1358" s="6"/>
    </row>
    <row r="1359" spans="8:31" s="4" customFormat="1" ht="15" customHeight="1" x14ac:dyDescent="0.25">
      <c r="H1359" s="5"/>
      <c r="J1359" s="107"/>
      <c r="L1359" s="6"/>
      <c r="M1359" s="6"/>
      <c r="N1359" s="6"/>
      <c r="O1359" s="6"/>
      <c r="P1359" s="6"/>
      <c r="Q1359" s="6"/>
      <c r="R1359" s="6"/>
      <c r="S1359" s="6"/>
      <c r="T1359" s="6"/>
      <c r="U1359" s="6"/>
      <c r="V1359" s="6"/>
      <c r="W1359" s="6"/>
      <c r="X1359" s="6"/>
      <c r="Y1359" s="6"/>
      <c r="Z1359" s="6"/>
      <c r="AA1359" s="6"/>
      <c r="AB1359" s="6"/>
      <c r="AC1359" s="6"/>
      <c r="AD1359" s="6"/>
      <c r="AE1359" s="6"/>
    </row>
    <row r="1360" spans="8:31" s="4" customFormat="1" ht="15" customHeight="1" x14ac:dyDescent="0.25">
      <c r="H1360" s="5"/>
      <c r="J1360" s="107"/>
      <c r="L1360" s="6"/>
      <c r="M1360" s="6"/>
      <c r="N1360" s="6"/>
      <c r="O1360" s="6"/>
      <c r="P1360" s="6"/>
      <c r="Q1360" s="6"/>
      <c r="R1360" s="6"/>
      <c r="S1360" s="6"/>
      <c r="T1360" s="6"/>
      <c r="U1360" s="6"/>
      <c r="V1360" s="6"/>
      <c r="W1360" s="6"/>
      <c r="X1360" s="6"/>
      <c r="Y1360" s="6"/>
      <c r="Z1360" s="6"/>
      <c r="AA1360" s="6"/>
      <c r="AB1360" s="6"/>
      <c r="AC1360" s="6"/>
      <c r="AD1360" s="6"/>
      <c r="AE1360" s="6"/>
    </row>
    <row r="1361" spans="8:31" s="4" customFormat="1" ht="15" customHeight="1" x14ac:dyDescent="0.25">
      <c r="H1361" s="5"/>
      <c r="J1361" s="107"/>
      <c r="L1361" s="6"/>
      <c r="M1361" s="6"/>
      <c r="N1361" s="6"/>
      <c r="O1361" s="6"/>
      <c r="P1361" s="6"/>
      <c r="Q1361" s="6"/>
      <c r="R1361" s="6"/>
      <c r="S1361" s="6"/>
      <c r="T1361" s="6"/>
      <c r="U1361" s="6"/>
      <c r="V1361" s="6"/>
      <c r="W1361" s="6"/>
      <c r="X1361" s="6"/>
      <c r="Y1361" s="6"/>
      <c r="Z1361" s="6"/>
      <c r="AA1361" s="6"/>
      <c r="AB1361" s="6"/>
      <c r="AC1361" s="6"/>
      <c r="AD1361" s="6"/>
      <c r="AE1361" s="6"/>
    </row>
    <row r="1362" spans="8:31" s="4" customFormat="1" ht="15" customHeight="1" x14ac:dyDescent="0.25">
      <c r="H1362" s="5"/>
      <c r="J1362" s="107"/>
      <c r="L1362" s="6"/>
      <c r="M1362" s="6"/>
      <c r="N1362" s="6"/>
      <c r="O1362" s="6"/>
      <c r="P1362" s="6"/>
      <c r="Q1362" s="6"/>
      <c r="R1362" s="6"/>
      <c r="S1362" s="6"/>
      <c r="T1362" s="6"/>
      <c r="U1362" s="6"/>
      <c r="V1362" s="6"/>
      <c r="W1362" s="6"/>
      <c r="X1362" s="6"/>
      <c r="Y1362" s="6"/>
      <c r="Z1362" s="6"/>
      <c r="AA1362" s="6"/>
      <c r="AB1362" s="6"/>
      <c r="AC1362" s="6"/>
      <c r="AD1362" s="6"/>
      <c r="AE1362" s="6"/>
    </row>
    <row r="1363" spans="8:31" s="4" customFormat="1" ht="15" customHeight="1" x14ac:dyDescent="0.25">
      <c r="H1363" s="5"/>
      <c r="J1363" s="107"/>
      <c r="L1363" s="6"/>
      <c r="M1363" s="6"/>
      <c r="N1363" s="6"/>
      <c r="O1363" s="6"/>
      <c r="P1363" s="6"/>
      <c r="Q1363" s="6"/>
      <c r="R1363" s="6"/>
      <c r="S1363" s="6"/>
      <c r="T1363" s="6"/>
      <c r="U1363" s="6"/>
      <c r="V1363" s="6"/>
      <c r="W1363" s="6"/>
      <c r="X1363" s="6"/>
      <c r="Y1363" s="6"/>
      <c r="Z1363" s="6"/>
      <c r="AA1363" s="6"/>
      <c r="AB1363" s="6"/>
      <c r="AC1363" s="6"/>
      <c r="AD1363" s="6"/>
      <c r="AE1363" s="6"/>
    </row>
    <row r="1364" spans="8:31" s="4" customFormat="1" ht="15" customHeight="1" x14ac:dyDescent="0.25">
      <c r="H1364" s="5"/>
      <c r="J1364" s="107"/>
      <c r="L1364" s="6"/>
      <c r="M1364" s="6"/>
      <c r="N1364" s="6"/>
      <c r="O1364" s="6"/>
      <c r="P1364" s="6"/>
      <c r="Q1364" s="6"/>
      <c r="R1364" s="6"/>
      <c r="S1364" s="6"/>
      <c r="T1364" s="6"/>
      <c r="U1364" s="6"/>
      <c r="V1364" s="6"/>
      <c r="W1364" s="6"/>
      <c r="X1364" s="6"/>
      <c r="Y1364" s="6"/>
      <c r="Z1364" s="6"/>
      <c r="AA1364" s="6"/>
      <c r="AB1364" s="6"/>
      <c r="AC1364" s="6"/>
      <c r="AD1364" s="6"/>
      <c r="AE1364" s="6"/>
    </row>
    <row r="1365" spans="8:31" s="4" customFormat="1" ht="15" customHeight="1" x14ac:dyDescent="0.25">
      <c r="H1365" s="5"/>
      <c r="J1365" s="107"/>
      <c r="L1365" s="6"/>
      <c r="M1365" s="6"/>
      <c r="N1365" s="6"/>
      <c r="O1365" s="6"/>
      <c r="P1365" s="6"/>
      <c r="Q1365" s="6"/>
      <c r="R1365" s="6"/>
      <c r="S1365" s="6"/>
      <c r="T1365" s="6"/>
      <c r="U1365" s="6"/>
      <c r="V1365" s="6"/>
      <c r="W1365" s="6"/>
      <c r="X1365" s="6"/>
      <c r="Y1365" s="6"/>
      <c r="Z1365" s="6"/>
      <c r="AA1365" s="6"/>
      <c r="AB1365" s="6"/>
      <c r="AC1365" s="6"/>
      <c r="AD1365" s="6"/>
      <c r="AE1365" s="6"/>
    </row>
    <row r="1366" spans="8:31" s="4" customFormat="1" ht="15" customHeight="1" x14ac:dyDescent="0.25">
      <c r="H1366" s="5"/>
      <c r="J1366" s="107"/>
      <c r="L1366" s="6"/>
      <c r="M1366" s="6"/>
      <c r="N1366" s="6"/>
      <c r="O1366" s="6"/>
      <c r="P1366" s="6"/>
      <c r="Q1366" s="6"/>
      <c r="R1366" s="6"/>
      <c r="S1366" s="6"/>
      <c r="T1366" s="6"/>
      <c r="U1366" s="6"/>
      <c r="V1366" s="6"/>
      <c r="W1366" s="6"/>
      <c r="X1366" s="6"/>
      <c r="Y1366" s="6"/>
      <c r="Z1366" s="6"/>
      <c r="AA1366" s="6"/>
      <c r="AB1366" s="6"/>
      <c r="AC1366" s="6"/>
      <c r="AD1366" s="6"/>
      <c r="AE1366" s="6"/>
    </row>
    <row r="1367" spans="8:31" s="4" customFormat="1" ht="15" customHeight="1" x14ac:dyDescent="0.25">
      <c r="H1367" s="5"/>
      <c r="J1367" s="107"/>
      <c r="L1367" s="6"/>
      <c r="M1367" s="6"/>
      <c r="N1367" s="6"/>
      <c r="O1367" s="6"/>
      <c r="P1367" s="6"/>
      <c r="Q1367" s="6"/>
      <c r="R1367" s="6"/>
      <c r="S1367" s="6"/>
      <c r="T1367" s="6"/>
      <c r="U1367" s="6"/>
      <c r="V1367" s="6"/>
      <c r="W1367" s="6"/>
      <c r="X1367" s="6"/>
      <c r="Y1367" s="6"/>
      <c r="Z1367" s="6"/>
      <c r="AA1367" s="6"/>
      <c r="AB1367" s="6"/>
      <c r="AC1367" s="6"/>
      <c r="AD1367" s="6"/>
      <c r="AE1367" s="6"/>
    </row>
    <row r="1368" spans="8:31" s="4" customFormat="1" ht="15" customHeight="1" x14ac:dyDescent="0.25">
      <c r="H1368" s="5"/>
      <c r="J1368" s="107"/>
      <c r="L1368" s="6"/>
      <c r="M1368" s="6"/>
      <c r="N1368" s="6"/>
      <c r="O1368" s="6"/>
      <c r="P1368" s="6"/>
      <c r="Q1368" s="6"/>
      <c r="R1368" s="6"/>
      <c r="S1368" s="6"/>
      <c r="T1368" s="6"/>
      <c r="U1368" s="6"/>
      <c r="V1368" s="6"/>
      <c r="W1368" s="6"/>
      <c r="X1368" s="6"/>
      <c r="Y1368" s="6"/>
      <c r="Z1368" s="6"/>
      <c r="AA1368" s="6"/>
      <c r="AB1368" s="6"/>
      <c r="AC1368" s="6"/>
      <c r="AD1368" s="6"/>
      <c r="AE1368" s="6"/>
    </row>
    <row r="1369" spans="8:31" s="4" customFormat="1" ht="15" customHeight="1" x14ac:dyDescent="0.25">
      <c r="H1369" s="5"/>
      <c r="J1369" s="107"/>
      <c r="L1369" s="6"/>
      <c r="M1369" s="6"/>
      <c r="N1369" s="6"/>
      <c r="O1369" s="6"/>
      <c r="P1369" s="6"/>
      <c r="Q1369" s="6"/>
      <c r="R1369" s="6"/>
      <c r="S1369" s="6"/>
      <c r="T1369" s="6"/>
      <c r="U1369" s="6"/>
      <c r="V1369" s="6"/>
      <c r="W1369" s="6"/>
      <c r="X1369" s="6"/>
      <c r="Y1369" s="6"/>
      <c r="Z1369" s="6"/>
      <c r="AA1369" s="6"/>
      <c r="AB1369" s="6"/>
      <c r="AC1369" s="6"/>
      <c r="AD1369" s="6"/>
      <c r="AE1369" s="6"/>
    </row>
    <row r="1370" spans="8:31" s="4" customFormat="1" ht="15" customHeight="1" x14ac:dyDescent="0.25">
      <c r="H1370" s="5"/>
      <c r="J1370" s="107"/>
      <c r="L1370" s="6"/>
      <c r="M1370" s="6"/>
      <c r="N1370" s="6"/>
      <c r="O1370" s="6"/>
      <c r="P1370" s="6"/>
      <c r="Q1370" s="6"/>
      <c r="R1370" s="6"/>
      <c r="S1370" s="6"/>
      <c r="T1370" s="6"/>
      <c r="U1370" s="6"/>
      <c r="V1370" s="6"/>
      <c r="W1370" s="6"/>
      <c r="X1370" s="6"/>
      <c r="Y1370" s="6"/>
      <c r="Z1370" s="6"/>
      <c r="AA1370" s="6"/>
      <c r="AB1370" s="6"/>
      <c r="AC1370" s="6"/>
      <c r="AD1370" s="6"/>
      <c r="AE1370" s="6"/>
    </row>
    <row r="1371" spans="8:31" s="4" customFormat="1" ht="15" customHeight="1" x14ac:dyDescent="0.25">
      <c r="H1371" s="5"/>
      <c r="J1371" s="107"/>
      <c r="L1371" s="6"/>
      <c r="M1371" s="6"/>
      <c r="N1371" s="6"/>
      <c r="O1371" s="6"/>
      <c r="P1371" s="6"/>
      <c r="Q1371" s="6"/>
      <c r="R1371" s="6"/>
      <c r="S1371" s="6"/>
      <c r="T1371" s="6"/>
      <c r="U1371" s="6"/>
      <c r="V1371" s="6"/>
      <c r="W1371" s="6"/>
      <c r="X1371" s="6"/>
      <c r="Y1371" s="6"/>
      <c r="Z1371" s="6"/>
      <c r="AA1371" s="6"/>
      <c r="AB1371" s="6"/>
      <c r="AC1371" s="6"/>
      <c r="AD1371" s="6"/>
      <c r="AE1371" s="6"/>
    </row>
    <row r="1372" spans="8:31" s="4" customFormat="1" ht="15" customHeight="1" x14ac:dyDescent="0.25">
      <c r="H1372" s="5"/>
      <c r="J1372" s="107"/>
      <c r="L1372" s="6"/>
      <c r="M1372" s="6"/>
      <c r="N1372" s="6"/>
      <c r="O1372" s="6"/>
      <c r="P1372" s="6"/>
      <c r="Q1372" s="6"/>
      <c r="R1372" s="6"/>
      <c r="S1372" s="6"/>
      <c r="T1372" s="6"/>
      <c r="U1372" s="6"/>
      <c r="V1372" s="6"/>
      <c r="W1372" s="6"/>
      <c r="X1372" s="6"/>
      <c r="Y1372" s="6"/>
      <c r="Z1372" s="6"/>
      <c r="AA1372" s="6"/>
      <c r="AB1372" s="6"/>
      <c r="AC1372" s="6"/>
      <c r="AD1372" s="6"/>
      <c r="AE1372" s="6"/>
    </row>
    <row r="1373" spans="8:31" s="4" customFormat="1" ht="15" customHeight="1" x14ac:dyDescent="0.25">
      <c r="H1373" s="5"/>
      <c r="J1373" s="107"/>
      <c r="L1373" s="6"/>
      <c r="M1373" s="6"/>
      <c r="N1373" s="6"/>
      <c r="O1373" s="6"/>
      <c r="P1373" s="6"/>
      <c r="Q1373" s="6"/>
      <c r="R1373" s="6"/>
      <c r="S1373" s="6"/>
      <c r="T1373" s="6"/>
      <c r="U1373" s="6"/>
      <c r="V1373" s="6"/>
      <c r="W1373" s="6"/>
      <c r="X1373" s="6"/>
      <c r="Y1373" s="6"/>
      <c r="Z1373" s="6"/>
      <c r="AA1373" s="6"/>
      <c r="AB1373" s="6"/>
      <c r="AC1373" s="6"/>
      <c r="AD1373" s="6"/>
      <c r="AE1373" s="6"/>
    </row>
    <row r="1374" spans="8:31" s="4" customFormat="1" ht="15" customHeight="1" x14ac:dyDescent="0.25">
      <c r="H1374" s="5"/>
      <c r="J1374" s="107"/>
      <c r="L1374" s="6"/>
      <c r="M1374" s="6"/>
      <c r="N1374" s="6"/>
      <c r="O1374" s="6"/>
      <c r="P1374" s="6"/>
      <c r="Q1374" s="6"/>
      <c r="R1374" s="6"/>
      <c r="S1374" s="6"/>
      <c r="T1374" s="6"/>
      <c r="U1374" s="6"/>
      <c r="V1374" s="6"/>
      <c r="W1374" s="6"/>
      <c r="X1374" s="6"/>
      <c r="Y1374" s="6"/>
      <c r="Z1374" s="6"/>
      <c r="AA1374" s="6"/>
      <c r="AB1374" s="6"/>
      <c r="AC1374" s="6"/>
      <c r="AD1374" s="6"/>
      <c r="AE1374" s="6"/>
    </row>
    <row r="1375" spans="8:31" s="4" customFormat="1" ht="15" customHeight="1" x14ac:dyDescent="0.25">
      <c r="H1375" s="5"/>
      <c r="J1375" s="107"/>
      <c r="L1375" s="6"/>
      <c r="M1375" s="6"/>
      <c r="N1375" s="6"/>
      <c r="O1375" s="6"/>
      <c r="P1375" s="6"/>
      <c r="Q1375" s="6"/>
      <c r="R1375" s="6"/>
      <c r="S1375" s="6"/>
      <c r="T1375" s="6"/>
      <c r="U1375" s="6"/>
      <c r="V1375" s="6"/>
      <c r="W1375" s="6"/>
      <c r="X1375" s="6"/>
      <c r="Y1375" s="6"/>
      <c r="Z1375" s="6"/>
      <c r="AA1375" s="6"/>
      <c r="AB1375" s="6"/>
      <c r="AC1375" s="6"/>
      <c r="AD1375" s="6"/>
      <c r="AE1375" s="6"/>
    </row>
    <row r="1376" spans="8:31" s="4" customFormat="1" ht="15" customHeight="1" x14ac:dyDescent="0.25">
      <c r="H1376" s="5"/>
      <c r="J1376" s="107"/>
      <c r="L1376" s="6"/>
      <c r="M1376" s="6"/>
      <c r="N1376" s="6"/>
      <c r="O1376" s="6"/>
      <c r="P1376" s="6"/>
      <c r="Q1376" s="6"/>
      <c r="R1376" s="6"/>
      <c r="S1376" s="6"/>
      <c r="T1376" s="6"/>
      <c r="U1376" s="6"/>
      <c r="V1376" s="6"/>
      <c r="W1376" s="6"/>
      <c r="X1376" s="6"/>
      <c r="Y1376" s="6"/>
      <c r="Z1376" s="6"/>
      <c r="AA1376" s="6"/>
      <c r="AB1376" s="6"/>
      <c r="AC1376" s="6"/>
      <c r="AD1376" s="6"/>
      <c r="AE1376" s="6"/>
    </row>
    <row r="1377" spans="8:31" s="4" customFormat="1" ht="15" customHeight="1" x14ac:dyDescent="0.25">
      <c r="H1377" s="5"/>
      <c r="J1377" s="107"/>
      <c r="L1377" s="6"/>
      <c r="M1377" s="6"/>
      <c r="N1377" s="6"/>
      <c r="O1377" s="6"/>
      <c r="P1377" s="6"/>
      <c r="Q1377" s="6"/>
      <c r="R1377" s="6"/>
      <c r="S1377" s="6"/>
      <c r="T1377" s="6"/>
      <c r="U1377" s="6"/>
      <c r="V1377" s="6"/>
      <c r="W1377" s="6"/>
      <c r="X1377" s="6"/>
      <c r="Y1377" s="6"/>
      <c r="Z1377" s="6"/>
      <c r="AA1377" s="6"/>
      <c r="AB1377" s="6"/>
      <c r="AC1377" s="6"/>
      <c r="AD1377" s="6"/>
      <c r="AE1377" s="6"/>
    </row>
    <row r="1378" spans="8:31" s="4" customFormat="1" ht="15" customHeight="1" x14ac:dyDescent="0.25">
      <c r="H1378" s="5"/>
      <c r="J1378" s="107"/>
      <c r="L1378" s="6"/>
      <c r="M1378" s="6"/>
      <c r="N1378" s="6"/>
      <c r="O1378" s="6"/>
      <c r="P1378" s="6"/>
      <c r="Q1378" s="6"/>
      <c r="R1378" s="6"/>
      <c r="S1378" s="6"/>
      <c r="T1378" s="6"/>
      <c r="U1378" s="6"/>
      <c r="V1378" s="6"/>
      <c r="W1378" s="6"/>
      <c r="X1378" s="6"/>
      <c r="Y1378" s="6"/>
      <c r="Z1378" s="6"/>
      <c r="AA1378" s="6"/>
      <c r="AB1378" s="6"/>
      <c r="AC1378" s="6"/>
      <c r="AD1378" s="6"/>
      <c r="AE1378" s="6"/>
    </row>
    <row r="1379" spans="8:31" s="4" customFormat="1" ht="15" customHeight="1" x14ac:dyDescent="0.25">
      <c r="H1379" s="5"/>
      <c r="J1379" s="107"/>
      <c r="L1379" s="6"/>
      <c r="M1379" s="6"/>
      <c r="N1379" s="6"/>
      <c r="O1379" s="6"/>
      <c r="P1379" s="6"/>
      <c r="Q1379" s="6"/>
      <c r="R1379" s="6"/>
      <c r="S1379" s="6"/>
      <c r="T1379" s="6"/>
      <c r="U1379" s="6"/>
      <c r="V1379" s="6"/>
      <c r="W1379" s="6"/>
      <c r="X1379" s="6"/>
      <c r="Y1379" s="6"/>
      <c r="Z1379" s="6"/>
      <c r="AA1379" s="6"/>
      <c r="AB1379" s="6"/>
      <c r="AC1379" s="6"/>
      <c r="AD1379" s="6"/>
      <c r="AE1379" s="6"/>
    </row>
    <row r="1380" spans="8:31" s="4" customFormat="1" ht="15" customHeight="1" x14ac:dyDescent="0.25">
      <c r="H1380" s="5"/>
      <c r="J1380" s="107"/>
      <c r="L1380" s="6"/>
      <c r="M1380" s="6"/>
      <c r="N1380" s="6"/>
      <c r="O1380" s="6"/>
      <c r="P1380" s="6"/>
      <c r="Q1380" s="6"/>
      <c r="R1380" s="6"/>
      <c r="S1380" s="6"/>
      <c r="T1380" s="6"/>
      <c r="U1380" s="6"/>
      <c r="V1380" s="6"/>
      <c r="W1380" s="6"/>
      <c r="X1380" s="6"/>
      <c r="Y1380" s="6"/>
      <c r="Z1380" s="6"/>
      <c r="AA1380" s="6"/>
      <c r="AB1380" s="6"/>
      <c r="AC1380" s="6"/>
      <c r="AD1380" s="6"/>
      <c r="AE1380" s="6"/>
    </row>
    <row r="1381" spans="8:31" s="4" customFormat="1" ht="15" customHeight="1" x14ac:dyDescent="0.25">
      <c r="H1381" s="5"/>
      <c r="J1381" s="107"/>
      <c r="L1381" s="6"/>
      <c r="M1381" s="6"/>
      <c r="N1381" s="6"/>
      <c r="O1381" s="6"/>
      <c r="P1381" s="6"/>
      <c r="Q1381" s="6"/>
      <c r="R1381" s="6"/>
      <c r="S1381" s="6"/>
      <c r="T1381" s="6"/>
      <c r="U1381" s="6"/>
      <c r="V1381" s="6"/>
      <c r="W1381" s="6"/>
      <c r="X1381" s="6"/>
      <c r="Y1381" s="6"/>
      <c r="Z1381" s="6"/>
      <c r="AA1381" s="6"/>
      <c r="AB1381" s="6"/>
      <c r="AC1381" s="6"/>
      <c r="AD1381" s="6"/>
      <c r="AE1381" s="6"/>
    </row>
    <row r="1382" spans="8:31" s="4" customFormat="1" ht="15" customHeight="1" x14ac:dyDescent="0.25">
      <c r="H1382" s="5"/>
      <c r="J1382" s="107"/>
      <c r="L1382" s="6"/>
      <c r="M1382" s="6"/>
      <c r="N1382" s="6"/>
      <c r="O1382" s="6"/>
      <c r="P1382" s="6"/>
      <c r="Q1382" s="6"/>
      <c r="R1382" s="6"/>
      <c r="S1382" s="6"/>
      <c r="T1382" s="6"/>
      <c r="U1382" s="6"/>
      <c r="V1382" s="6"/>
      <c r="W1382" s="6"/>
      <c r="X1382" s="6"/>
      <c r="Y1382" s="6"/>
      <c r="Z1382" s="6"/>
      <c r="AA1382" s="6"/>
      <c r="AB1382" s="6"/>
      <c r="AC1382" s="6"/>
      <c r="AD1382" s="6"/>
      <c r="AE1382" s="6"/>
    </row>
    <row r="1383" spans="8:31" s="4" customFormat="1" ht="15" customHeight="1" x14ac:dyDescent="0.25">
      <c r="H1383" s="5"/>
      <c r="J1383" s="107"/>
      <c r="L1383" s="6"/>
      <c r="M1383" s="6"/>
      <c r="N1383" s="6"/>
      <c r="O1383" s="6"/>
      <c r="P1383" s="6"/>
      <c r="Q1383" s="6"/>
      <c r="R1383" s="6"/>
      <c r="S1383" s="6"/>
      <c r="T1383" s="6"/>
      <c r="U1383" s="6"/>
      <c r="V1383" s="6"/>
      <c r="W1383" s="6"/>
      <c r="X1383" s="6"/>
      <c r="Y1383" s="6"/>
      <c r="Z1383" s="6"/>
      <c r="AA1383" s="6"/>
      <c r="AB1383" s="6"/>
      <c r="AC1383" s="6"/>
      <c r="AD1383" s="6"/>
      <c r="AE1383" s="6"/>
    </row>
    <row r="1384" spans="8:31" s="4" customFormat="1" ht="15" customHeight="1" x14ac:dyDescent="0.25">
      <c r="H1384" s="5"/>
      <c r="J1384" s="107"/>
      <c r="L1384" s="6"/>
      <c r="M1384" s="6"/>
      <c r="N1384" s="6"/>
      <c r="O1384" s="6"/>
      <c r="P1384" s="6"/>
      <c r="Q1384" s="6"/>
      <c r="R1384" s="6"/>
      <c r="S1384" s="6"/>
      <c r="T1384" s="6"/>
      <c r="U1384" s="6"/>
      <c r="V1384" s="6"/>
      <c r="W1384" s="6"/>
      <c r="X1384" s="6"/>
      <c r="Y1384" s="6"/>
      <c r="Z1384" s="6"/>
      <c r="AA1384" s="6"/>
      <c r="AB1384" s="6"/>
      <c r="AC1384" s="6"/>
      <c r="AD1384" s="6"/>
      <c r="AE1384" s="6"/>
    </row>
    <row r="1385" spans="8:31" s="4" customFormat="1" ht="15" customHeight="1" x14ac:dyDescent="0.25">
      <c r="H1385" s="5"/>
      <c r="J1385" s="107"/>
      <c r="L1385" s="6"/>
      <c r="M1385" s="6"/>
      <c r="N1385" s="6"/>
      <c r="O1385" s="6"/>
      <c r="P1385" s="6"/>
      <c r="Q1385" s="6"/>
      <c r="R1385" s="6"/>
      <c r="S1385" s="6"/>
      <c r="T1385" s="6"/>
      <c r="U1385" s="6"/>
      <c r="V1385" s="6"/>
      <c r="W1385" s="6"/>
      <c r="X1385" s="6"/>
      <c r="Y1385" s="6"/>
      <c r="Z1385" s="6"/>
      <c r="AA1385" s="6"/>
      <c r="AB1385" s="6"/>
      <c r="AC1385" s="6"/>
      <c r="AD1385" s="6"/>
      <c r="AE1385" s="6"/>
    </row>
    <row r="1386" spans="8:31" s="4" customFormat="1" ht="15" customHeight="1" x14ac:dyDescent="0.25">
      <c r="H1386" s="5"/>
      <c r="J1386" s="107"/>
      <c r="L1386" s="6"/>
      <c r="M1386" s="6"/>
      <c r="N1386" s="6"/>
      <c r="O1386" s="6"/>
      <c r="P1386" s="6"/>
      <c r="Q1386" s="6"/>
      <c r="R1386" s="6"/>
      <c r="S1386" s="6"/>
      <c r="T1386" s="6"/>
      <c r="U1386" s="6"/>
      <c r="V1386" s="6"/>
      <c r="W1386" s="6"/>
      <c r="X1386" s="6"/>
      <c r="Y1386" s="6"/>
      <c r="Z1386" s="6"/>
      <c r="AA1386" s="6"/>
      <c r="AB1386" s="6"/>
      <c r="AC1386" s="6"/>
      <c r="AD1386" s="6"/>
      <c r="AE1386" s="6"/>
    </row>
    <row r="1387" spans="8:31" s="4" customFormat="1" ht="15" customHeight="1" x14ac:dyDescent="0.25">
      <c r="H1387" s="5"/>
      <c r="J1387" s="107"/>
      <c r="L1387" s="6"/>
      <c r="M1387" s="6"/>
      <c r="N1387" s="6"/>
      <c r="O1387" s="6"/>
      <c r="P1387" s="6"/>
      <c r="Q1387" s="6"/>
      <c r="R1387" s="6"/>
      <c r="S1387" s="6"/>
      <c r="T1387" s="6"/>
      <c r="U1387" s="6"/>
      <c r="V1387" s="6"/>
      <c r="W1387" s="6"/>
      <c r="X1387" s="6"/>
      <c r="Y1387" s="6"/>
      <c r="Z1387" s="6"/>
      <c r="AA1387" s="6"/>
      <c r="AB1387" s="6"/>
      <c r="AC1387" s="6"/>
      <c r="AD1387" s="6"/>
      <c r="AE1387" s="6"/>
    </row>
    <row r="1388" spans="8:31" s="4" customFormat="1" ht="15" customHeight="1" x14ac:dyDescent="0.25">
      <c r="H1388" s="5"/>
      <c r="J1388" s="107"/>
      <c r="L1388" s="6"/>
      <c r="M1388" s="6"/>
      <c r="N1388" s="6"/>
      <c r="O1388" s="6"/>
      <c r="P1388" s="6"/>
      <c r="Q1388" s="6"/>
      <c r="R1388" s="6"/>
      <c r="S1388" s="6"/>
      <c r="T1388" s="6"/>
      <c r="U1388" s="6"/>
      <c r="V1388" s="6"/>
      <c r="W1388" s="6"/>
      <c r="X1388" s="6"/>
      <c r="Y1388" s="6"/>
      <c r="Z1388" s="6"/>
      <c r="AA1388" s="6"/>
      <c r="AB1388" s="6"/>
      <c r="AC1388" s="6"/>
      <c r="AD1388" s="6"/>
      <c r="AE1388" s="6"/>
    </row>
    <row r="1389" spans="8:31" s="4" customFormat="1" ht="15" customHeight="1" x14ac:dyDescent="0.25">
      <c r="H1389" s="5"/>
      <c r="J1389" s="107"/>
      <c r="L1389" s="6"/>
      <c r="M1389" s="6"/>
      <c r="N1389" s="6"/>
      <c r="O1389" s="6"/>
      <c r="P1389" s="6"/>
      <c r="Q1389" s="6"/>
      <c r="R1389" s="6"/>
      <c r="S1389" s="6"/>
      <c r="T1389" s="6"/>
      <c r="U1389" s="6"/>
      <c r="V1389" s="6"/>
      <c r="W1389" s="6"/>
      <c r="X1389" s="6"/>
      <c r="Y1389" s="6"/>
      <c r="Z1389" s="6"/>
      <c r="AA1389" s="6"/>
      <c r="AB1389" s="6"/>
      <c r="AC1389" s="6"/>
      <c r="AD1389" s="6"/>
      <c r="AE1389" s="6"/>
    </row>
    <row r="1390" spans="8:31" s="4" customFormat="1" ht="15" customHeight="1" x14ac:dyDescent="0.25">
      <c r="H1390" s="5"/>
      <c r="J1390" s="107"/>
      <c r="L1390" s="6"/>
      <c r="M1390" s="6"/>
      <c r="N1390" s="6"/>
      <c r="O1390" s="6"/>
      <c r="P1390" s="6"/>
      <c r="Q1390" s="6"/>
      <c r="R1390" s="6"/>
      <c r="S1390" s="6"/>
      <c r="T1390" s="6"/>
      <c r="U1390" s="6"/>
      <c r="V1390" s="6"/>
      <c r="W1390" s="6"/>
      <c r="X1390" s="6"/>
      <c r="Y1390" s="6"/>
      <c r="Z1390" s="6"/>
      <c r="AA1390" s="6"/>
      <c r="AB1390" s="6"/>
      <c r="AC1390" s="6"/>
      <c r="AD1390" s="6"/>
      <c r="AE1390" s="6"/>
    </row>
    <row r="1391" spans="8:31" s="4" customFormat="1" ht="15" customHeight="1" x14ac:dyDescent="0.25">
      <c r="H1391" s="5"/>
      <c r="J1391" s="107"/>
      <c r="L1391" s="6"/>
      <c r="M1391" s="6"/>
      <c r="N1391" s="6"/>
      <c r="O1391" s="6"/>
      <c r="P1391" s="6"/>
      <c r="Q1391" s="6"/>
      <c r="R1391" s="6"/>
      <c r="S1391" s="6"/>
      <c r="T1391" s="6"/>
      <c r="U1391" s="6"/>
      <c r="V1391" s="6"/>
      <c r="W1391" s="6"/>
      <c r="X1391" s="6"/>
      <c r="Y1391" s="6"/>
      <c r="Z1391" s="6"/>
      <c r="AA1391" s="6"/>
      <c r="AB1391" s="6"/>
      <c r="AC1391" s="6"/>
      <c r="AD1391" s="6"/>
      <c r="AE1391" s="6"/>
    </row>
    <row r="1392" spans="8:31" s="4" customFormat="1" ht="15" customHeight="1" x14ac:dyDescent="0.25">
      <c r="H1392" s="5"/>
      <c r="J1392" s="107"/>
      <c r="L1392" s="6"/>
      <c r="M1392" s="6"/>
      <c r="N1392" s="6"/>
      <c r="O1392" s="6"/>
      <c r="P1392" s="6"/>
      <c r="Q1392" s="6"/>
      <c r="R1392" s="6"/>
      <c r="S1392" s="6"/>
      <c r="T1392" s="6"/>
      <c r="U1392" s="6"/>
      <c r="V1392" s="6"/>
      <c r="W1392" s="6"/>
      <c r="X1392" s="6"/>
      <c r="Y1392" s="6"/>
      <c r="Z1392" s="6"/>
      <c r="AA1392" s="6"/>
      <c r="AB1392" s="6"/>
      <c r="AC1392" s="6"/>
      <c r="AD1392" s="6"/>
      <c r="AE1392" s="6"/>
    </row>
    <row r="1393" spans="8:31" s="4" customFormat="1" ht="15" customHeight="1" x14ac:dyDescent="0.25">
      <c r="H1393" s="5"/>
      <c r="J1393" s="107"/>
      <c r="L1393" s="6"/>
      <c r="M1393" s="6"/>
      <c r="N1393" s="6"/>
      <c r="O1393" s="6"/>
      <c r="P1393" s="6"/>
      <c r="Q1393" s="6"/>
      <c r="R1393" s="6"/>
      <c r="S1393" s="6"/>
      <c r="T1393" s="6"/>
      <c r="U1393" s="6"/>
      <c r="V1393" s="6"/>
      <c r="W1393" s="6"/>
      <c r="X1393" s="6"/>
      <c r="Y1393" s="6"/>
      <c r="Z1393" s="6"/>
      <c r="AA1393" s="6"/>
      <c r="AB1393" s="6"/>
      <c r="AC1393" s="6"/>
      <c r="AD1393" s="6"/>
      <c r="AE1393" s="6"/>
    </row>
    <row r="1394" spans="8:31" s="4" customFormat="1" ht="15" customHeight="1" x14ac:dyDescent="0.25">
      <c r="H1394" s="5"/>
      <c r="J1394" s="107"/>
      <c r="L1394" s="6"/>
      <c r="M1394" s="6"/>
      <c r="N1394" s="6"/>
      <c r="O1394" s="6"/>
      <c r="P1394" s="6"/>
      <c r="Q1394" s="6"/>
      <c r="R1394" s="6"/>
      <c r="S1394" s="6"/>
      <c r="T1394" s="6"/>
      <c r="U1394" s="6"/>
      <c r="V1394" s="6"/>
      <c r="W1394" s="6"/>
      <c r="X1394" s="6"/>
      <c r="Y1394" s="6"/>
      <c r="Z1394" s="6"/>
      <c r="AA1394" s="6"/>
      <c r="AB1394" s="6"/>
      <c r="AC1394" s="6"/>
      <c r="AD1394" s="6"/>
      <c r="AE1394" s="6"/>
    </row>
    <row r="1395" spans="8:31" s="4" customFormat="1" ht="15" customHeight="1" x14ac:dyDescent="0.25">
      <c r="H1395" s="5"/>
      <c r="J1395" s="107"/>
      <c r="L1395" s="6"/>
      <c r="M1395" s="6"/>
      <c r="N1395" s="6"/>
      <c r="O1395" s="6"/>
      <c r="P1395" s="6"/>
      <c r="Q1395" s="6"/>
      <c r="R1395" s="6"/>
      <c r="S1395" s="6"/>
      <c r="T1395" s="6"/>
      <c r="U1395" s="6"/>
      <c r="V1395" s="6"/>
      <c r="W1395" s="6"/>
      <c r="X1395" s="6"/>
      <c r="Y1395" s="6"/>
      <c r="Z1395" s="6"/>
      <c r="AA1395" s="6"/>
      <c r="AB1395" s="6"/>
      <c r="AC1395" s="6"/>
      <c r="AD1395" s="6"/>
      <c r="AE1395" s="6"/>
    </row>
    <row r="1396" spans="8:31" s="4" customFormat="1" ht="15" customHeight="1" x14ac:dyDescent="0.25">
      <c r="H1396" s="5"/>
      <c r="J1396" s="107"/>
      <c r="L1396" s="6"/>
      <c r="M1396" s="6"/>
      <c r="N1396" s="6"/>
      <c r="O1396" s="6"/>
      <c r="P1396" s="6"/>
      <c r="Q1396" s="6"/>
      <c r="R1396" s="6"/>
      <c r="S1396" s="6"/>
      <c r="T1396" s="6"/>
      <c r="U1396" s="6"/>
      <c r="V1396" s="6"/>
      <c r="W1396" s="6"/>
      <c r="X1396" s="6"/>
      <c r="Y1396" s="6"/>
      <c r="Z1396" s="6"/>
      <c r="AA1396" s="6"/>
      <c r="AB1396" s="6"/>
      <c r="AC1396" s="6"/>
      <c r="AD1396" s="6"/>
      <c r="AE1396" s="6"/>
    </row>
    <row r="1397" spans="8:31" s="4" customFormat="1" ht="15" customHeight="1" x14ac:dyDescent="0.25">
      <c r="H1397" s="5"/>
      <c r="J1397" s="107"/>
      <c r="L1397" s="6"/>
      <c r="M1397" s="6"/>
      <c r="N1397" s="6"/>
      <c r="O1397" s="6"/>
      <c r="P1397" s="6"/>
      <c r="Q1397" s="6"/>
      <c r="R1397" s="6"/>
      <c r="S1397" s="6"/>
      <c r="T1397" s="6"/>
      <c r="U1397" s="6"/>
      <c r="V1397" s="6"/>
      <c r="W1397" s="6"/>
      <c r="X1397" s="6"/>
      <c r="Y1397" s="6"/>
      <c r="Z1397" s="6"/>
      <c r="AA1397" s="6"/>
      <c r="AB1397" s="6"/>
      <c r="AC1397" s="6"/>
      <c r="AD1397" s="6"/>
      <c r="AE1397" s="6"/>
    </row>
    <row r="1398" spans="8:31" s="4" customFormat="1" ht="15" customHeight="1" x14ac:dyDescent="0.25">
      <c r="H1398" s="5"/>
      <c r="J1398" s="107"/>
      <c r="L1398" s="6"/>
      <c r="M1398" s="6"/>
      <c r="N1398" s="6"/>
      <c r="O1398" s="6"/>
      <c r="P1398" s="6"/>
      <c r="Q1398" s="6"/>
      <c r="R1398" s="6"/>
      <c r="S1398" s="6"/>
      <c r="T1398" s="6"/>
      <c r="U1398" s="6"/>
      <c r="V1398" s="6"/>
      <c r="W1398" s="6"/>
      <c r="X1398" s="6"/>
      <c r="Y1398" s="6"/>
      <c r="Z1398" s="6"/>
      <c r="AA1398" s="6"/>
      <c r="AB1398" s="6"/>
      <c r="AC1398" s="6"/>
      <c r="AD1398" s="6"/>
      <c r="AE1398" s="6"/>
    </row>
    <row r="1399" spans="8:31" s="4" customFormat="1" ht="15" customHeight="1" x14ac:dyDescent="0.25">
      <c r="H1399" s="5"/>
      <c r="J1399" s="107"/>
      <c r="L1399" s="6"/>
      <c r="M1399" s="6"/>
      <c r="N1399" s="6"/>
      <c r="O1399" s="6"/>
      <c r="P1399" s="6"/>
      <c r="Q1399" s="6"/>
      <c r="R1399" s="6"/>
      <c r="S1399" s="6"/>
      <c r="T1399" s="6"/>
      <c r="U1399" s="6"/>
      <c r="V1399" s="6"/>
      <c r="W1399" s="6"/>
      <c r="X1399" s="6"/>
      <c r="Y1399" s="6"/>
      <c r="Z1399" s="6"/>
      <c r="AA1399" s="6"/>
      <c r="AB1399" s="6"/>
      <c r="AC1399" s="6"/>
      <c r="AD1399" s="6"/>
      <c r="AE1399" s="6"/>
    </row>
    <row r="1400" spans="8:31" s="4" customFormat="1" ht="15" customHeight="1" x14ac:dyDescent="0.25">
      <c r="H1400" s="5"/>
      <c r="J1400" s="107"/>
      <c r="L1400" s="6"/>
      <c r="M1400" s="6"/>
      <c r="N1400" s="6"/>
      <c r="O1400" s="6"/>
      <c r="P1400" s="6"/>
      <c r="Q1400" s="6"/>
      <c r="R1400" s="6"/>
      <c r="S1400" s="6"/>
      <c r="T1400" s="6"/>
      <c r="U1400" s="6"/>
      <c r="V1400" s="6"/>
      <c r="W1400" s="6"/>
      <c r="X1400" s="6"/>
      <c r="Y1400" s="6"/>
      <c r="Z1400" s="6"/>
      <c r="AA1400" s="6"/>
      <c r="AB1400" s="6"/>
      <c r="AC1400" s="6"/>
      <c r="AD1400" s="6"/>
      <c r="AE1400" s="6"/>
    </row>
    <row r="1401" spans="8:31" s="4" customFormat="1" ht="15" customHeight="1" x14ac:dyDescent="0.25">
      <c r="H1401" s="5"/>
      <c r="J1401" s="107"/>
      <c r="L1401" s="6"/>
      <c r="M1401" s="6"/>
      <c r="N1401" s="6"/>
      <c r="O1401" s="6"/>
      <c r="P1401" s="6"/>
      <c r="Q1401" s="6"/>
      <c r="R1401" s="6"/>
      <c r="S1401" s="6"/>
      <c r="T1401" s="6"/>
      <c r="U1401" s="6"/>
      <c r="V1401" s="6"/>
      <c r="W1401" s="6"/>
      <c r="X1401" s="6"/>
      <c r="Y1401" s="6"/>
      <c r="Z1401" s="6"/>
      <c r="AA1401" s="6"/>
      <c r="AB1401" s="6"/>
      <c r="AC1401" s="6"/>
      <c r="AD1401" s="6"/>
      <c r="AE1401" s="6"/>
    </row>
    <row r="1402" spans="8:31" s="4" customFormat="1" ht="15" customHeight="1" x14ac:dyDescent="0.25">
      <c r="H1402" s="5"/>
      <c r="J1402" s="107"/>
      <c r="L1402" s="6"/>
      <c r="M1402" s="6"/>
      <c r="N1402" s="6"/>
      <c r="O1402" s="6"/>
      <c r="P1402" s="6"/>
      <c r="Q1402" s="6"/>
      <c r="R1402" s="6"/>
      <c r="S1402" s="6"/>
      <c r="T1402" s="6"/>
      <c r="U1402" s="6"/>
      <c r="V1402" s="6"/>
      <c r="W1402" s="6"/>
      <c r="X1402" s="6"/>
      <c r="Y1402" s="6"/>
      <c r="Z1402" s="6"/>
      <c r="AA1402" s="6"/>
      <c r="AB1402" s="6"/>
      <c r="AC1402" s="6"/>
      <c r="AD1402" s="6"/>
      <c r="AE1402" s="6"/>
    </row>
    <row r="1403" spans="8:31" s="4" customFormat="1" ht="15" customHeight="1" x14ac:dyDescent="0.25">
      <c r="H1403" s="5"/>
      <c r="J1403" s="107"/>
      <c r="L1403" s="6"/>
      <c r="M1403" s="6"/>
      <c r="N1403" s="6"/>
      <c r="O1403" s="6"/>
      <c r="P1403" s="6"/>
      <c r="Q1403" s="6"/>
      <c r="R1403" s="6"/>
      <c r="S1403" s="6"/>
      <c r="T1403" s="6"/>
      <c r="U1403" s="6"/>
      <c r="V1403" s="6"/>
      <c r="W1403" s="6"/>
      <c r="X1403" s="6"/>
      <c r="Y1403" s="6"/>
      <c r="Z1403" s="6"/>
      <c r="AA1403" s="6"/>
      <c r="AB1403" s="6"/>
      <c r="AC1403" s="6"/>
      <c r="AD1403" s="6"/>
      <c r="AE1403" s="6"/>
    </row>
    <row r="1404" spans="8:31" s="4" customFormat="1" ht="15" customHeight="1" x14ac:dyDescent="0.25">
      <c r="H1404" s="5"/>
      <c r="J1404" s="107"/>
      <c r="L1404" s="6"/>
      <c r="M1404" s="6"/>
      <c r="N1404" s="6"/>
      <c r="O1404" s="6"/>
      <c r="P1404" s="6"/>
      <c r="Q1404" s="6"/>
      <c r="R1404" s="6"/>
      <c r="S1404" s="6"/>
      <c r="T1404" s="6"/>
      <c r="U1404" s="6"/>
      <c r="V1404" s="6"/>
      <c r="W1404" s="6"/>
      <c r="X1404" s="6"/>
      <c r="Y1404" s="6"/>
      <c r="Z1404" s="6"/>
      <c r="AA1404" s="6"/>
      <c r="AB1404" s="6"/>
      <c r="AC1404" s="6"/>
      <c r="AD1404" s="6"/>
      <c r="AE1404" s="6"/>
    </row>
    <row r="1405" spans="8:31" s="4" customFormat="1" ht="15" customHeight="1" x14ac:dyDescent="0.25">
      <c r="H1405" s="5"/>
      <c r="J1405" s="107"/>
      <c r="L1405" s="6"/>
      <c r="M1405" s="6"/>
      <c r="N1405" s="6"/>
      <c r="O1405" s="6"/>
      <c r="P1405" s="6"/>
      <c r="Q1405" s="6"/>
      <c r="R1405" s="6"/>
      <c r="S1405" s="6"/>
      <c r="T1405" s="6"/>
      <c r="U1405" s="6"/>
      <c r="V1405" s="6"/>
      <c r="W1405" s="6"/>
      <c r="X1405" s="6"/>
      <c r="Y1405" s="6"/>
      <c r="Z1405" s="6"/>
      <c r="AA1405" s="6"/>
      <c r="AB1405" s="6"/>
      <c r="AC1405" s="6"/>
      <c r="AD1405" s="6"/>
      <c r="AE1405" s="6"/>
    </row>
    <row r="1406" spans="8:31" s="4" customFormat="1" ht="15" customHeight="1" x14ac:dyDescent="0.25">
      <c r="H1406" s="5"/>
      <c r="J1406" s="107"/>
      <c r="L1406" s="6"/>
      <c r="M1406" s="6"/>
      <c r="N1406" s="6"/>
      <c r="O1406" s="6"/>
      <c r="P1406" s="6"/>
      <c r="Q1406" s="6"/>
      <c r="R1406" s="6"/>
      <c r="S1406" s="6"/>
      <c r="T1406" s="6"/>
      <c r="U1406" s="6"/>
      <c r="V1406" s="6"/>
      <c r="W1406" s="6"/>
      <c r="X1406" s="6"/>
      <c r="Y1406" s="6"/>
      <c r="Z1406" s="6"/>
      <c r="AA1406" s="6"/>
      <c r="AB1406" s="6"/>
      <c r="AC1406" s="6"/>
      <c r="AD1406" s="6"/>
      <c r="AE1406" s="6"/>
    </row>
    <row r="1407" spans="8:31" s="4" customFormat="1" ht="15" customHeight="1" x14ac:dyDescent="0.25">
      <c r="H1407" s="5"/>
      <c r="J1407" s="107"/>
      <c r="L1407" s="6"/>
      <c r="M1407" s="6"/>
      <c r="N1407" s="6"/>
      <c r="O1407" s="6"/>
      <c r="P1407" s="6"/>
      <c r="Q1407" s="6"/>
      <c r="R1407" s="6"/>
      <c r="S1407" s="6"/>
      <c r="T1407" s="6"/>
      <c r="U1407" s="6"/>
      <c r="V1407" s="6"/>
      <c r="W1407" s="6"/>
      <c r="X1407" s="6"/>
      <c r="Y1407" s="6"/>
      <c r="Z1407" s="6"/>
      <c r="AA1407" s="6"/>
      <c r="AB1407" s="6"/>
      <c r="AC1407" s="6"/>
      <c r="AD1407" s="6"/>
      <c r="AE1407" s="6"/>
    </row>
    <row r="1408" spans="8:31" s="4" customFormat="1" ht="15" customHeight="1" x14ac:dyDescent="0.25">
      <c r="H1408" s="5"/>
      <c r="J1408" s="107"/>
      <c r="L1408" s="6"/>
      <c r="M1408" s="6"/>
      <c r="N1408" s="6"/>
      <c r="O1408" s="6"/>
      <c r="P1408" s="6"/>
      <c r="Q1408" s="6"/>
      <c r="R1408" s="6"/>
      <c r="S1408" s="6"/>
      <c r="T1408" s="6"/>
      <c r="U1408" s="6"/>
      <c r="V1408" s="6"/>
      <c r="W1408" s="6"/>
      <c r="X1408" s="6"/>
      <c r="Y1408" s="6"/>
      <c r="Z1408" s="6"/>
      <c r="AA1408" s="6"/>
      <c r="AB1408" s="6"/>
      <c r="AC1408" s="6"/>
      <c r="AD1408" s="6"/>
      <c r="AE1408" s="6"/>
    </row>
    <row r="1409" spans="8:31" s="4" customFormat="1" ht="15" customHeight="1" x14ac:dyDescent="0.25">
      <c r="H1409" s="5"/>
      <c r="J1409" s="107"/>
      <c r="L1409" s="6"/>
      <c r="M1409" s="6"/>
      <c r="N1409" s="6"/>
      <c r="O1409" s="6"/>
      <c r="P1409" s="6"/>
      <c r="Q1409" s="6"/>
      <c r="R1409" s="6"/>
      <c r="S1409" s="6"/>
      <c r="T1409" s="6"/>
      <c r="U1409" s="6"/>
      <c r="V1409" s="6"/>
      <c r="W1409" s="6"/>
      <c r="X1409" s="6"/>
      <c r="Y1409" s="6"/>
      <c r="Z1409" s="6"/>
      <c r="AA1409" s="6"/>
      <c r="AB1409" s="6"/>
      <c r="AC1409" s="6"/>
      <c r="AD1409" s="6"/>
      <c r="AE1409" s="6"/>
    </row>
    <row r="1410" spans="8:31" s="4" customFormat="1" ht="15" customHeight="1" x14ac:dyDescent="0.25">
      <c r="H1410" s="5"/>
      <c r="J1410" s="107"/>
      <c r="L1410" s="6"/>
      <c r="M1410" s="6"/>
      <c r="N1410" s="6"/>
      <c r="O1410" s="6"/>
      <c r="P1410" s="6"/>
      <c r="Q1410" s="6"/>
      <c r="R1410" s="6"/>
      <c r="S1410" s="6"/>
      <c r="T1410" s="6"/>
      <c r="U1410" s="6"/>
      <c r="V1410" s="6"/>
      <c r="W1410" s="6"/>
      <c r="X1410" s="6"/>
      <c r="Y1410" s="6"/>
      <c r="Z1410" s="6"/>
      <c r="AA1410" s="6"/>
      <c r="AB1410" s="6"/>
      <c r="AC1410" s="6"/>
      <c r="AD1410" s="6"/>
      <c r="AE1410" s="6"/>
    </row>
    <row r="1411" spans="8:31" s="4" customFormat="1" ht="15" customHeight="1" x14ac:dyDescent="0.25">
      <c r="H1411" s="5"/>
      <c r="J1411" s="107"/>
      <c r="L1411" s="6"/>
      <c r="M1411" s="6"/>
      <c r="N1411" s="6"/>
      <c r="O1411" s="6"/>
      <c r="P1411" s="6"/>
      <c r="Q1411" s="6"/>
      <c r="R1411" s="6"/>
      <c r="S1411" s="6"/>
      <c r="T1411" s="6"/>
      <c r="U1411" s="6"/>
      <c r="V1411" s="6"/>
      <c r="W1411" s="6"/>
      <c r="X1411" s="6"/>
      <c r="Y1411" s="6"/>
      <c r="Z1411" s="6"/>
      <c r="AA1411" s="6"/>
      <c r="AB1411" s="6"/>
      <c r="AC1411" s="6"/>
      <c r="AD1411" s="6"/>
      <c r="AE1411" s="6"/>
    </row>
    <row r="1412" spans="8:31" s="4" customFormat="1" ht="15" customHeight="1" x14ac:dyDescent="0.25">
      <c r="H1412" s="5"/>
      <c r="J1412" s="107"/>
      <c r="L1412" s="6"/>
      <c r="M1412" s="6"/>
      <c r="N1412" s="6"/>
      <c r="O1412" s="6"/>
      <c r="P1412" s="6"/>
      <c r="Q1412" s="6"/>
      <c r="R1412" s="6"/>
      <c r="S1412" s="6"/>
      <c r="T1412" s="6"/>
      <c r="U1412" s="6"/>
      <c r="V1412" s="6"/>
      <c r="W1412" s="6"/>
      <c r="X1412" s="6"/>
      <c r="Y1412" s="6"/>
      <c r="Z1412" s="6"/>
      <c r="AA1412" s="6"/>
      <c r="AB1412" s="6"/>
      <c r="AC1412" s="6"/>
      <c r="AD1412" s="6"/>
      <c r="AE1412" s="6"/>
    </row>
    <row r="1413" spans="8:31" s="4" customFormat="1" ht="15" customHeight="1" x14ac:dyDescent="0.25">
      <c r="H1413" s="5"/>
      <c r="J1413" s="107"/>
      <c r="L1413" s="6"/>
      <c r="M1413" s="6"/>
      <c r="N1413" s="6"/>
      <c r="O1413" s="6"/>
      <c r="P1413" s="6"/>
      <c r="Q1413" s="6"/>
      <c r="R1413" s="6"/>
      <c r="S1413" s="6"/>
      <c r="T1413" s="6"/>
      <c r="U1413" s="6"/>
      <c r="V1413" s="6"/>
      <c r="W1413" s="6"/>
      <c r="X1413" s="6"/>
      <c r="Y1413" s="6"/>
      <c r="Z1413" s="6"/>
      <c r="AA1413" s="6"/>
      <c r="AB1413" s="6"/>
      <c r="AC1413" s="6"/>
      <c r="AD1413" s="6"/>
      <c r="AE1413" s="6"/>
    </row>
    <row r="1414" spans="8:31" s="4" customFormat="1" ht="15" customHeight="1" x14ac:dyDescent="0.25">
      <c r="H1414" s="5"/>
      <c r="J1414" s="107"/>
      <c r="L1414" s="6"/>
      <c r="M1414" s="6"/>
      <c r="N1414" s="6"/>
      <c r="O1414" s="6"/>
      <c r="P1414" s="6"/>
      <c r="Q1414" s="6"/>
      <c r="R1414" s="6"/>
      <c r="S1414" s="6"/>
      <c r="T1414" s="6"/>
      <c r="U1414" s="6"/>
      <c r="V1414" s="6"/>
      <c r="W1414" s="6"/>
      <c r="X1414" s="6"/>
      <c r="Y1414" s="6"/>
      <c r="Z1414" s="6"/>
      <c r="AA1414" s="6"/>
      <c r="AB1414" s="6"/>
      <c r="AC1414" s="6"/>
      <c r="AD1414" s="6"/>
      <c r="AE1414" s="6"/>
    </row>
    <row r="1415" spans="8:31" s="4" customFormat="1" ht="15" customHeight="1" x14ac:dyDescent="0.25">
      <c r="H1415" s="5"/>
      <c r="J1415" s="107"/>
      <c r="L1415" s="6"/>
      <c r="M1415" s="6"/>
      <c r="N1415" s="6"/>
      <c r="O1415" s="6"/>
      <c r="P1415" s="6"/>
      <c r="Q1415" s="6"/>
      <c r="R1415" s="6"/>
      <c r="S1415" s="6"/>
      <c r="T1415" s="6"/>
      <c r="U1415" s="6"/>
      <c r="V1415" s="6"/>
      <c r="W1415" s="6"/>
      <c r="X1415" s="6"/>
      <c r="Y1415" s="6"/>
      <c r="Z1415" s="6"/>
      <c r="AA1415" s="6"/>
      <c r="AB1415" s="6"/>
      <c r="AC1415" s="6"/>
      <c r="AD1415" s="6"/>
      <c r="AE1415" s="6"/>
    </row>
    <row r="1416" spans="8:31" s="4" customFormat="1" ht="15" customHeight="1" x14ac:dyDescent="0.25">
      <c r="H1416" s="5"/>
      <c r="J1416" s="107"/>
      <c r="L1416" s="6"/>
      <c r="M1416" s="6"/>
      <c r="N1416" s="6"/>
      <c r="O1416" s="6"/>
      <c r="P1416" s="6"/>
      <c r="Q1416" s="6"/>
      <c r="R1416" s="6"/>
      <c r="S1416" s="6"/>
      <c r="T1416" s="6"/>
      <c r="U1416" s="6"/>
      <c r="V1416" s="6"/>
      <c r="W1416" s="6"/>
      <c r="X1416" s="6"/>
      <c r="Y1416" s="6"/>
      <c r="Z1416" s="6"/>
      <c r="AA1416" s="6"/>
      <c r="AB1416" s="6"/>
      <c r="AC1416" s="6"/>
      <c r="AD1416" s="6"/>
      <c r="AE1416" s="6"/>
    </row>
    <row r="1417" spans="8:31" s="4" customFormat="1" ht="15" customHeight="1" x14ac:dyDescent="0.25">
      <c r="H1417" s="5"/>
      <c r="J1417" s="107"/>
      <c r="L1417" s="6"/>
      <c r="M1417" s="6"/>
      <c r="N1417" s="6"/>
      <c r="O1417" s="6"/>
      <c r="P1417" s="6"/>
      <c r="Q1417" s="6"/>
      <c r="R1417" s="6"/>
      <c r="S1417" s="6"/>
      <c r="T1417" s="6"/>
      <c r="U1417" s="6"/>
      <c r="V1417" s="6"/>
      <c r="W1417" s="6"/>
      <c r="X1417" s="6"/>
      <c r="Y1417" s="6"/>
      <c r="Z1417" s="6"/>
      <c r="AA1417" s="6"/>
      <c r="AB1417" s="6"/>
      <c r="AC1417" s="6"/>
      <c r="AD1417" s="6"/>
      <c r="AE1417" s="6"/>
    </row>
    <row r="1418" spans="8:31" s="4" customFormat="1" ht="15" customHeight="1" x14ac:dyDescent="0.25">
      <c r="H1418" s="5"/>
      <c r="J1418" s="107"/>
      <c r="L1418" s="6"/>
      <c r="M1418" s="6"/>
      <c r="N1418" s="6"/>
      <c r="O1418" s="6"/>
      <c r="P1418" s="6"/>
      <c r="Q1418" s="6"/>
      <c r="R1418" s="6"/>
      <c r="S1418" s="6"/>
      <c r="T1418" s="6"/>
      <c r="U1418" s="6"/>
      <c r="V1418" s="6"/>
      <c r="W1418" s="6"/>
      <c r="X1418" s="6"/>
      <c r="Y1418" s="6"/>
      <c r="Z1418" s="6"/>
      <c r="AA1418" s="6"/>
      <c r="AB1418" s="6"/>
      <c r="AC1418" s="6"/>
      <c r="AD1418" s="6"/>
      <c r="AE1418" s="6"/>
    </row>
    <row r="1419" spans="8:31" s="4" customFormat="1" ht="15" customHeight="1" x14ac:dyDescent="0.25">
      <c r="H1419" s="5"/>
      <c r="J1419" s="107"/>
      <c r="L1419" s="6"/>
      <c r="M1419" s="6"/>
      <c r="N1419" s="6"/>
      <c r="O1419" s="6"/>
      <c r="P1419" s="6"/>
      <c r="Q1419" s="6"/>
      <c r="R1419" s="6"/>
      <c r="S1419" s="6"/>
      <c r="T1419" s="6"/>
      <c r="U1419" s="6"/>
      <c r="V1419" s="6"/>
      <c r="W1419" s="6"/>
      <c r="X1419" s="6"/>
      <c r="Y1419" s="6"/>
      <c r="Z1419" s="6"/>
      <c r="AA1419" s="6"/>
      <c r="AB1419" s="6"/>
      <c r="AC1419" s="6"/>
      <c r="AD1419" s="6"/>
      <c r="AE1419" s="6"/>
    </row>
    <row r="1420" spans="8:31" s="4" customFormat="1" ht="15" customHeight="1" x14ac:dyDescent="0.25">
      <c r="H1420" s="5"/>
      <c r="J1420" s="107"/>
      <c r="L1420" s="6"/>
      <c r="M1420" s="6"/>
      <c r="N1420" s="6"/>
      <c r="O1420" s="6"/>
      <c r="P1420" s="6"/>
      <c r="Q1420" s="6"/>
      <c r="R1420" s="6"/>
      <c r="S1420" s="6"/>
      <c r="T1420" s="6"/>
      <c r="U1420" s="6"/>
      <c r="V1420" s="6"/>
      <c r="W1420" s="6"/>
      <c r="X1420" s="6"/>
      <c r="Y1420" s="6"/>
      <c r="Z1420" s="6"/>
      <c r="AA1420" s="6"/>
      <c r="AB1420" s="6"/>
      <c r="AC1420" s="6"/>
      <c r="AD1420" s="6"/>
      <c r="AE1420" s="6"/>
    </row>
    <row r="1421" spans="8:31" s="4" customFormat="1" ht="15" customHeight="1" x14ac:dyDescent="0.25">
      <c r="H1421" s="5"/>
      <c r="J1421" s="107"/>
      <c r="L1421" s="6"/>
      <c r="M1421" s="6"/>
      <c r="N1421" s="6"/>
      <c r="O1421" s="6"/>
      <c r="P1421" s="6"/>
      <c r="Q1421" s="6"/>
      <c r="R1421" s="6"/>
      <c r="S1421" s="6"/>
      <c r="T1421" s="6"/>
      <c r="U1421" s="6"/>
      <c r="V1421" s="6"/>
      <c r="W1421" s="6"/>
      <c r="X1421" s="6"/>
      <c r="Y1421" s="6"/>
      <c r="Z1421" s="6"/>
      <c r="AA1421" s="6"/>
      <c r="AB1421" s="6"/>
      <c r="AC1421" s="6"/>
      <c r="AD1421" s="6"/>
      <c r="AE1421" s="6"/>
    </row>
    <row r="1422" spans="8:31" s="4" customFormat="1" ht="15" customHeight="1" x14ac:dyDescent="0.25">
      <c r="H1422" s="5"/>
      <c r="J1422" s="107"/>
      <c r="L1422" s="6"/>
      <c r="M1422" s="6"/>
      <c r="N1422" s="6"/>
      <c r="O1422" s="6"/>
      <c r="P1422" s="6"/>
      <c r="Q1422" s="6"/>
      <c r="R1422" s="6"/>
      <c r="S1422" s="6"/>
      <c r="T1422" s="6"/>
      <c r="U1422" s="6"/>
      <c r="V1422" s="6"/>
      <c r="W1422" s="6"/>
      <c r="X1422" s="6"/>
      <c r="Y1422" s="6"/>
      <c r="Z1422" s="6"/>
      <c r="AA1422" s="6"/>
      <c r="AB1422" s="6"/>
      <c r="AC1422" s="6"/>
      <c r="AD1422" s="6"/>
      <c r="AE1422" s="6"/>
    </row>
    <row r="1423" spans="8:31" s="4" customFormat="1" ht="15" customHeight="1" x14ac:dyDescent="0.25">
      <c r="H1423" s="5"/>
      <c r="J1423" s="107"/>
      <c r="L1423" s="6"/>
      <c r="M1423" s="6"/>
      <c r="N1423" s="6"/>
      <c r="O1423" s="6"/>
      <c r="P1423" s="6"/>
      <c r="Q1423" s="6"/>
      <c r="R1423" s="6"/>
      <c r="S1423" s="6"/>
      <c r="T1423" s="6"/>
      <c r="U1423" s="6"/>
      <c r="V1423" s="6"/>
      <c r="W1423" s="6"/>
      <c r="X1423" s="6"/>
      <c r="Y1423" s="6"/>
      <c r="Z1423" s="6"/>
      <c r="AA1423" s="6"/>
      <c r="AB1423" s="6"/>
      <c r="AC1423" s="6"/>
      <c r="AD1423" s="6"/>
      <c r="AE1423" s="6"/>
    </row>
    <row r="1424" spans="8:31" s="4" customFormat="1" ht="15" customHeight="1" x14ac:dyDescent="0.25">
      <c r="H1424" s="5"/>
      <c r="J1424" s="107"/>
      <c r="L1424" s="6"/>
      <c r="M1424" s="6"/>
      <c r="N1424" s="6"/>
      <c r="O1424" s="6"/>
      <c r="P1424" s="6"/>
      <c r="Q1424" s="6"/>
      <c r="R1424" s="6"/>
      <c r="S1424" s="6"/>
      <c r="T1424" s="6"/>
      <c r="U1424" s="6"/>
      <c r="V1424" s="6"/>
      <c r="W1424" s="6"/>
      <c r="X1424" s="6"/>
      <c r="Y1424" s="6"/>
      <c r="Z1424" s="6"/>
      <c r="AA1424" s="6"/>
      <c r="AB1424" s="6"/>
      <c r="AC1424" s="6"/>
      <c r="AD1424" s="6"/>
      <c r="AE1424" s="6"/>
    </row>
    <row r="1425" spans="8:31" s="4" customFormat="1" ht="15" customHeight="1" x14ac:dyDescent="0.25">
      <c r="H1425" s="5"/>
      <c r="J1425" s="107"/>
      <c r="L1425" s="6"/>
      <c r="M1425" s="6"/>
      <c r="N1425" s="6"/>
      <c r="O1425" s="6"/>
      <c r="P1425" s="6"/>
      <c r="Q1425" s="6"/>
      <c r="R1425" s="6"/>
      <c r="S1425" s="6"/>
      <c r="T1425" s="6"/>
      <c r="U1425" s="6"/>
      <c r="V1425" s="6"/>
      <c r="W1425" s="6"/>
      <c r="X1425" s="6"/>
      <c r="Y1425" s="6"/>
      <c r="Z1425" s="6"/>
      <c r="AA1425" s="6"/>
      <c r="AB1425" s="6"/>
      <c r="AC1425" s="6"/>
      <c r="AD1425" s="6"/>
      <c r="AE1425" s="6"/>
    </row>
    <row r="1426" spans="8:31" s="4" customFormat="1" ht="15" customHeight="1" x14ac:dyDescent="0.25">
      <c r="H1426" s="5"/>
      <c r="J1426" s="107"/>
      <c r="L1426" s="6"/>
      <c r="M1426" s="6"/>
      <c r="N1426" s="6"/>
      <c r="O1426" s="6"/>
      <c r="P1426" s="6"/>
      <c r="Q1426" s="6"/>
      <c r="R1426" s="6"/>
      <c r="S1426" s="6"/>
      <c r="T1426" s="6"/>
      <c r="U1426" s="6"/>
      <c r="V1426" s="6"/>
      <c r="W1426" s="6"/>
      <c r="X1426" s="6"/>
      <c r="Y1426" s="6"/>
      <c r="Z1426" s="6"/>
      <c r="AA1426" s="6"/>
      <c r="AB1426" s="6"/>
      <c r="AC1426" s="6"/>
      <c r="AD1426" s="6"/>
      <c r="AE1426" s="6"/>
    </row>
    <row r="1427" spans="8:31" s="4" customFormat="1" ht="15" customHeight="1" x14ac:dyDescent="0.25">
      <c r="H1427" s="5"/>
      <c r="J1427" s="107"/>
      <c r="L1427" s="6"/>
      <c r="M1427" s="6"/>
      <c r="N1427" s="6"/>
      <c r="O1427" s="6"/>
      <c r="P1427" s="6"/>
      <c r="Q1427" s="6"/>
      <c r="R1427" s="6"/>
      <c r="S1427" s="6"/>
      <c r="T1427" s="6"/>
      <c r="U1427" s="6"/>
      <c r="V1427" s="6"/>
      <c r="W1427" s="6"/>
      <c r="X1427" s="6"/>
      <c r="Y1427" s="6"/>
      <c r="Z1427" s="6"/>
      <c r="AA1427" s="6"/>
      <c r="AB1427" s="6"/>
      <c r="AC1427" s="6"/>
      <c r="AD1427" s="6"/>
      <c r="AE1427" s="6"/>
    </row>
    <row r="1428" spans="8:31" s="4" customFormat="1" ht="15" customHeight="1" x14ac:dyDescent="0.25">
      <c r="H1428" s="5"/>
      <c r="J1428" s="107"/>
      <c r="L1428" s="6"/>
      <c r="M1428" s="6"/>
      <c r="N1428" s="6"/>
      <c r="O1428" s="6"/>
      <c r="P1428" s="6"/>
      <c r="Q1428" s="6"/>
      <c r="R1428" s="6"/>
      <c r="S1428" s="6"/>
      <c r="T1428" s="6"/>
      <c r="U1428" s="6"/>
      <c r="V1428" s="6"/>
      <c r="W1428" s="6"/>
      <c r="X1428" s="6"/>
      <c r="Y1428" s="6"/>
      <c r="Z1428" s="6"/>
      <c r="AA1428" s="6"/>
      <c r="AB1428" s="6"/>
      <c r="AC1428" s="6"/>
      <c r="AD1428" s="6"/>
      <c r="AE1428" s="6"/>
    </row>
    <row r="1429" spans="8:31" s="4" customFormat="1" ht="15" customHeight="1" x14ac:dyDescent="0.25">
      <c r="H1429" s="5"/>
      <c r="J1429" s="107"/>
      <c r="L1429" s="6"/>
      <c r="M1429" s="6"/>
      <c r="N1429" s="6"/>
      <c r="O1429" s="6"/>
      <c r="P1429" s="6"/>
      <c r="Q1429" s="6"/>
      <c r="R1429" s="6"/>
      <c r="S1429" s="6"/>
      <c r="T1429" s="6"/>
      <c r="U1429" s="6"/>
      <c r="V1429" s="6"/>
      <c r="W1429" s="6"/>
      <c r="X1429" s="6"/>
      <c r="Y1429" s="6"/>
      <c r="Z1429" s="6"/>
      <c r="AA1429" s="6"/>
      <c r="AB1429" s="6"/>
      <c r="AC1429" s="6"/>
      <c r="AD1429" s="6"/>
      <c r="AE1429" s="6"/>
    </row>
    <row r="1430" spans="8:31" s="4" customFormat="1" ht="15" customHeight="1" x14ac:dyDescent="0.25">
      <c r="H1430" s="5"/>
      <c r="J1430" s="107"/>
      <c r="L1430" s="6"/>
      <c r="M1430" s="6"/>
      <c r="N1430" s="6"/>
      <c r="O1430" s="6"/>
      <c r="P1430" s="6"/>
      <c r="Q1430" s="6"/>
      <c r="R1430" s="6"/>
      <c r="S1430" s="6"/>
      <c r="T1430" s="6"/>
      <c r="U1430" s="6"/>
      <c r="V1430" s="6"/>
      <c r="W1430" s="6"/>
      <c r="X1430" s="6"/>
      <c r="Y1430" s="6"/>
      <c r="Z1430" s="6"/>
      <c r="AA1430" s="6"/>
      <c r="AB1430" s="6"/>
      <c r="AC1430" s="6"/>
      <c r="AD1430" s="6"/>
      <c r="AE1430" s="6"/>
    </row>
    <row r="1431" spans="8:31" s="4" customFormat="1" ht="15" customHeight="1" x14ac:dyDescent="0.25">
      <c r="H1431" s="5"/>
      <c r="J1431" s="107"/>
      <c r="L1431" s="6"/>
      <c r="M1431" s="6"/>
      <c r="N1431" s="6"/>
      <c r="O1431" s="6"/>
      <c r="P1431" s="6"/>
      <c r="Q1431" s="6"/>
      <c r="R1431" s="6"/>
      <c r="S1431" s="6"/>
      <c r="T1431" s="6"/>
      <c r="U1431" s="6"/>
      <c r="V1431" s="6"/>
      <c r="W1431" s="6"/>
      <c r="X1431" s="6"/>
      <c r="Y1431" s="6"/>
      <c r="Z1431" s="6"/>
      <c r="AA1431" s="6"/>
      <c r="AB1431" s="6"/>
      <c r="AC1431" s="6"/>
      <c r="AD1431" s="6"/>
      <c r="AE1431" s="6"/>
    </row>
    <row r="1432" spans="8:31" s="4" customFormat="1" ht="15" customHeight="1" x14ac:dyDescent="0.25">
      <c r="H1432" s="5"/>
      <c r="J1432" s="107"/>
      <c r="L1432" s="6"/>
      <c r="M1432" s="6"/>
      <c r="N1432" s="6"/>
      <c r="O1432" s="6"/>
      <c r="P1432" s="6"/>
      <c r="Q1432" s="6"/>
      <c r="R1432" s="6"/>
      <c r="S1432" s="6"/>
      <c r="T1432" s="6"/>
      <c r="U1432" s="6"/>
      <c r="V1432" s="6"/>
      <c r="W1432" s="6"/>
      <c r="X1432" s="6"/>
      <c r="Y1432" s="6"/>
      <c r="Z1432" s="6"/>
      <c r="AA1432" s="6"/>
      <c r="AB1432" s="6"/>
      <c r="AC1432" s="6"/>
      <c r="AD1432" s="6"/>
      <c r="AE1432" s="6"/>
    </row>
    <row r="1433" spans="8:31" s="4" customFormat="1" ht="15" customHeight="1" x14ac:dyDescent="0.25">
      <c r="H1433" s="5"/>
      <c r="J1433" s="107"/>
      <c r="L1433" s="6"/>
      <c r="M1433" s="6"/>
      <c r="N1433" s="6"/>
      <c r="O1433" s="6"/>
      <c r="P1433" s="6"/>
      <c r="Q1433" s="6"/>
      <c r="R1433" s="6"/>
      <c r="S1433" s="6"/>
      <c r="T1433" s="6"/>
      <c r="U1433" s="6"/>
      <c r="V1433" s="6"/>
      <c r="W1433" s="6"/>
      <c r="X1433" s="6"/>
      <c r="Y1433" s="6"/>
      <c r="Z1433" s="6"/>
      <c r="AA1433" s="6"/>
      <c r="AB1433" s="6"/>
      <c r="AC1433" s="6"/>
      <c r="AD1433" s="6"/>
      <c r="AE1433" s="6"/>
    </row>
    <row r="1434" spans="8:31" s="4" customFormat="1" ht="15" customHeight="1" x14ac:dyDescent="0.25">
      <c r="H1434" s="5"/>
      <c r="J1434" s="107"/>
      <c r="L1434" s="6"/>
      <c r="M1434" s="6"/>
      <c r="N1434" s="6"/>
      <c r="O1434" s="6"/>
      <c r="P1434" s="6"/>
      <c r="Q1434" s="6"/>
      <c r="R1434" s="6"/>
      <c r="S1434" s="6"/>
      <c r="T1434" s="6"/>
      <c r="U1434" s="6"/>
      <c r="V1434" s="6"/>
      <c r="W1434" s="6"/>
      <c r="X1434" s="6"/>
      <c r="Y1434" s="6"/>
      <c r="Z1434" s="6"/>
      <c r="AA1434" s="6"/>
      <c r="AB1434" s="6"/>
      <c r="AC1434" s="6"/>
      <c r="AD1434" s="6"/>
      <c r="AE1434" s="6"/>
    </row>
    <row r="1435" spans="8:31" s="4" customFormat="1" ht="15" customHeight="1" x14ac:dyDescent="0.25">
      <c r="H1435" s="5"/>
      <c r="J1435" s="107"/>
      <c r="L1435" s="6"/>
      <c r="M1435" s="6"/>
      <c r="N1435" s="6"/>
      <c r="O1435" s="6"/>
      <c r="P1435" s="6"/>
      <c r="Q1435" s="6"/>
      <c r="R1435" s="6"/>
      <c r="S1435" s="6"/>
      <c r="T1435" s="6"/>
      <c r="U1435" s="6"/>
      <c r="V1435" s="6"/>
      <c r="W1435" s="6"/>
      <c r="X1435" s="6"/>
      <c r="Y1435" s="6"/>
      <c r="Z1435" s="6"/>
      <c r="AA1435" s="6"/>
      <c r="AB1435" s="6"/>
      <c r="AC1435" s="6"/>
      <c r="AD1435" s="6"/>
      <c r="AE1435" s="6"/>
    </row>
    <row r="1436" spans="8:31" s="4" customFormat="1" ht="15" customHeight="1" x14ac:dyDescent="0.25">
      <c r="H1436" s="5"/>
      <c r="J1436" s="107"/>
      <c r="L1436" s="6"/>
      <c r="M1436" s="6"/>
      <c r="N1436" s="6"/>
      <c r="O1436" s="6"/>
      <c r="P1436" s="6"/>
      <c r="Q1436" s="6"/>
      <c r="R1436" s="6"/>
      <c r="S1436" s="6"/>
      <c r="T1436" s="6"/>
      <c r="U1436" s="6"/>
      <c r="V1436" s="6"/>
      <c r="W1436" s="6"/>
      <c r="X1436" s="6"/>
      <c r="Y1436" s="6"/>
      <c r="Z1436" s="6"/>
      <c r="AA1436" s="6"/>
      <c r="AB1436" s="6"/>
      <c r="AC1436" s="6"/>
      <c r="AD1436" s="6"/>
      <c r="AE1436" s="6"/>
    </row>
    <row r="1437" spans="8:31" s="4" customFormat="1" ht="15" customHeight="1" x14ac:dyDescent="0.25">
      <c r="H1437" s="5"/>
      <c r="J1437" s="107"/>
      <c r="L1437" s="6"/>
      <c r="M1437" s="6"/>
      <c r="N1437" s="6"/>
      <c r="O1437" s="6"/>
      <c r="P1437" s="6"/>
      <c r="Q1437" s="6"/>
      <c r="R1437" s="6"/>
      <c r="S1437" s="6"/>
      <c r="T1437" s="6"/>
      <c r="U1437" s="6"/>
      <c r="V1437" s="6"/>
      <c r="W1437" s="6"/>
      <c r="X1437" s="6"/>
      <c r="Y1437" s="6"/>
      <c r="Z1437" s="6"/>
      <c r="AA1437" s="6"/>
      <c r="AB1437" s="6"/>
      <c r="AC1437" s="6"/>
      <c r="AD1437" s="6"/>
      <c r="AE1437" s="6"/>
    </row>
    <row r="1438" spans="8:31" s="4" customFormat="1" ht="15" customHeight="1" x14ac:dyDescent="0.25">
      <c r="H1438" s="5"/>
      <c r="J1438" s="107"/>
      <c r="L1438" s="6"/>
      <c r="M1438" s="6"/>
      <c r="N1438" s="6"/>
      <c r="O1438" s="6"/>
      <c r="P1438" s="6"/>
      <c r="Q1438" s="6"/>
      <c r="R1438" s="6"/>
      <c r="S1438" s="6"/>
      <c r="T1438" s="6"/>
      <c r="U1438" s="6"/>
      <c r="V1438" s="6"/>
      <c r="W1438" s="6"/>
      <c r="X1438" s="6"/>
      <c r="Y1438" s="6"/>
      <c r="Z1438" s="6"/>
      <c r="AA1438" s="6"/>
      <c r="AB1438" s="6"/>
      <c r="AC1438" s="6"/>
      <c r="AD1438" s="6"/>
      <c r="AE1438" s="6"/>
    </row>
    <row r="1439" spans="8:31" s="4" customFormat="1" ht="15" customHeight="1" x14ac:dyDescent="0.25">
      <c r="H1439" s="5"/>
      <c r="J1439" s="107"/>
      <c r="L1439" s="6"/>
      <c r="M1439" s="6"/>
      <c r="N1439" s="6"/>
      <c r="O1439" s="6"/>
      <c r="P1439" s="6"/>
      <c r="Q1439" s="6"/>
      <c r="R1439" s="6"/>
      <c r="S1439" s="6"/>
      <c r="T1439" s="6"/>
      <c r="U1439" s="6"/>
      <c r="V1439" s="6"/>
      <c r="W1439" s="6"/>
      <c r="X1439" s="6"/>
      <c r="Y1439" s="6"/>
      <c r="Z1439" s="6"/>
      <c r="AA1439" s="6"/>
      <c r="AB1439" s="6"/>
      <c r="AC1439" s="6"/>
      <c r="AD1439" s="6"/>
      <c r="AE1439" s="6"/>
    </row>
    <row r="1440" spans="8:31" s="4" customFormat="1" ht="15" customHeight="1" x14ac:dyDescent="0.25">
      <c r="H1440" s="5"/>
      <c r="J1440" s="107"/>
      <c r="L1440" s="6"/>
      <c r="M1440" s="6"/>
      <c r="N1440" s="6"/>
      <c r="O1440" s="6"/>
      <c r="P1440" s="6"/>
      <c r="Q1440" s="6"/>
      <c r="R1440" s="6"/>
      <c r="S1440" s="6"/>
      <c r="T1440" s="6"/>
      <c r="U1440" s="6"/>
      <c r="V1440" s="6"/>
      <c r="W1440" s="6"/>
      <c r="X1440" s="6"/>
      <c r="Y1440" s="6"/>
      <c r="Z1440" s="6"/>
      <c r="AA1440" s="6"/>
      <c r="AB1440" s="6"/>
      <c r="AC1440" s="6"/>
      <c r="AD1440" s="6"/>
      <c r="AE1440" s="6"/>
    </row>
    <row r="1441" spans="8:31" s="4" customFormat="1" ht="15" customHeight="1" x14ac:dyDescent="0.25">
      <c r="H1441" s="5"/>
      <c r="J1441" s="107"/>
      <c r="L1441" s="6"/>
      <c r="M1441" s="6"/>
      <c r="N1441" s="6"/>
      <c r="O1441" s="6"/>
      <c r="P1441" s="6"/>
      <c r="Q1441" s="6"/>
      <c r="R1441" s="6"/>
      <c r="S1441" s="6"/>
      <c r="T1441" s="6"/>
      <c r="U1441" s="6"/>
      <c r="V1441" s="6"/>
      <c r="W1441" s="6"/>
      <c r="X1441" s="6"/>
      <c r="Y1441" s="6"/>
      <c r="Z1441" s="6"/>
      <c r="AA1441" s="6"/>
      <c r="AB1441" s="6"/>
      <c r="AC1441" s="6"/>
      <c r="AD1441" s="6"/>
      <c r="AE1441" s="6"/>
    </row>
    <row r="1442" spans="8:31" s="4" customFormat="1" ht="15" customHeight="1" x14ac:dyDescent="0.25">
      <c r="H1442" s="5"/>
      <c r="J1442" s="107"/>
      <c r="L1442" s="6"/>
      <c r="M1442" s="6"/>
      <c r="N1442" s="6"/>
      <c r="O1442" s="6"/>
      <c r="P1442" s="6"/>
      <c r="Q1442" s="6"/>
      <c r="R1442" s="6"/>
      <c r="S1442" s="6"/>
      <c r="T1442" s="6"/>
      <c r="U1442" s="6"/>
      <c r="V1442" s="6"/>
      <c r="W1442" s="6"/>
      <c r="X1442" s="6"/>
      <c r="Y1442" s="6"/>
      <c r="Z1442" s="6"/>
      <c r="AA1442" s="6"/>
      <c r="AB1442" s="6"/>
      <c r="AC1442" s="6"/>
      <c r="AD1442" s="6"/>
      <c r="AE1442" s="6"/>
    </row>
    <row r="1443" spans="8:31" s="4" customFormat="1" ht="15" customHeight="1" x14ac:dyDescent="0.25">
      <c r="H1443" s="5"/>
      <c r="J1443" s="107"/>
      <c r="L1443" s="6"/>
      <c r="M1443" s="6"/>
      <c r="N1443" s="6"/>
      <c r="O1443" s="6"/>
      <c r="P1443" s="6"/>
      <c r="Q1443" s="6"/>
      <c r="R1443" s="6"/>
      <c r="S1443" s="6"/>
      <c r="T1443" s="6"/>
      <c r="U1443" s="6"/>
      <c r="V1443" s="6"/>
      <c r="W1443" s="6"/>
      <c r="X1443" s="6"/>
      <c r="Y1443" s="6"/>
      <c r="Z1443" s="6"/>
      <c r="AA1443" s="6"/>
      <c r="AB1443" s="6"/>
      <c r="AC1443" s="6"/>
      <c r="AD1443" s="6"/>
      <c r="AE1443" s="6"/>
    </row>
    <row r="1444" spans="8:31" s="4" customFormat="1" ht="15" customHeight="1" x14ac:dyDescent="0.25">
      <c r="H1444" s="5"/>
      <c r="J1444" s="107"/>
      <c r="L1444" s="6"/>
      <c r="M1444" s="6"/>
      <c r="N1444" s="6"/>
      <c r="O1444" s="6"/>
      <c r="P1444" s="6"/>
      <c r="Q1444" s="6"/>
      <c r="R1444" s="6"/>
      <c r="S1444" s="6"/>
      <c r="T1444" s="6"/>
      <c r="U1444" s="6"/>
      <c r="V1444" s="6"/>
      <c r="W1444" s="6"/>
      <c r="X1444" s="6"/>
      <c r="Y1444" s="6"/>
      <c r="Z1444" s="6"/>
      <c r="AA1444" s="6"/>
      <c r="AB1444" s="6"/>
      <c r="AC1444" s="6"/>
      <c r="AD1444" s="6"/>
      <c r="AE1444" s="6"/>
    </row>
    <row r="1445" spans="8:31" s="4" customFormat="1" ht="15" customHeight="1" x14ac:dyDescent="0.25">
      <c r="H1445" s="5"/>
      <c r="J1445" s="107"/>
      <c r="L1445" s="6"/>
      <c r="M1445" s="6"/>
      <c r="N1445" s="6"/>
      <c r="O1445" s="6"/>
      <c r="P1445" s="6"/>
      <c r="Q1445" s="6"/>
      <c r="R1445" s="6"/>
      <c r="S1445" s="6"/>
      <c r="T1445" s="6"/>
      <c r="U1445" s="6"/>
      <c r="V1445" s="6"/>
      <c r="W1445" s="6"/>
      <c r="X1445" s="6"/>
      <c r="Y1445" s="6"/>
      <c r="Z1445" s="6"/>
      <c r="AA1445" s="6"/>
      <c r="AB1445" s="6"/>
      <c r="AC1445" s="6"/>
      <c r="AD1445" s="6"/>
      <c r="AE1445" s="6"/>
    </row>
    <row r="1446" spans="8:31" s="4" customFormat="1" ht="15" customHeight="1" x14ac:dyDescent="0.25">
      <c r="H1446" s="5"/>
      <c r="J1446" s="107"/>
      <c r="L1446" s="6"/>
      <c r="M1446" s="6"/>
      <c r="N1446" s="6"/>
      <c r="O1446" s="6"/>
      <c r="P1446" s="6"/>
      <c r="Q1446" s="6"/>
      <c r="R1446" s="6"/>
      <c r="S1446" s="6"/>
      <c r="T1446" s="6"/>
      <c r="U1446" s="6"/>
      <c r="V1446" s="6"/>
      <c r="W1446" s="6"/>
      <c r="X1446" s="6"/>
      <c r="Y1446" s="6"/>
      <c r="Z1446" s="6"/>
      <c r="AA1446" s="6"/>
      <c r="AB1446" s="6"/>
      <c r="AC1446" s="6"/>
      <c r="AD1446" s="6"/>
      <c r="AE1446" s="6"/>
    </row>
    <row r="1447" spans="8:31" s="4" customFormat="1" ht="15" customHeight="1" x14ac:dyDescent="0.25">
      <c r="H1447" s="5"/>
      <c r="J1447" s="107"/>
      <c r="L1447" s="6"/>
      <c r="M1447" s="6"/>
      <c r="N1447" s="6"/>
      <c r="O1447" s="6"/>
      <c r="P1447" s="6"/>
      <c r="Q1447" s="6"/>
      <c r="R1447" s="6"/>
      <c r="S1447" s="6"/>
      <c r="T1447" s="6"/>
      <c r="U1447" s="6"/>
      <c r="V1447" s="6"/>
      <c r="W1447" s="6"/>
      <c r="X1447" s="6"/>
      <c r="Y1447" s="6"/>
      <c r="Z1447" s="6"/>
      <c r="AA1447" s="6"/>
      <c r="AB1447" s="6"/>
      <c r="AC1447" s="6"/>
      <c r="AD1447" s="6"/>
      <c r="AE1447" s="6"/>
    </row>
    <row r="1448" spans="8:31" s="4" customFormat="1" ht="15" customHeight="1" x14ac:dyDescent="0.25">
      <c r="H1448" s="5"/>
      <c r="J1448" s="107"/>
      <c r="L1448" s="6"/>
      <c r="M1448" s="6"/>
      <c r="N1448" s="6"/>
      <c r="O1448" s="6"/>
      <c r="P1448" s="6"/>
      <c r="Q1448" s="6"/>
      <c r="R1448" s="6"/>
      <c r="S1448" s="6"/>
      <c r="T1448" s="6"/>
      <c r="U1448" s="6"/>
      <c r="V1448" s="6"/>
      <c r="W1448" s="6"/>
      <c r="X1448" s="6"/>
      <c r="Y1448" s="6"/>
      <c r="Z1448" s="6"/>
      <c r="AA1448" s="6"/>
      <c r="AB1448" s="6"/>
      <c r="AC1448" s="6"/>
      <c r="AD1448" s="6"/>
      <c r="AE1448" s="6"/>
    </row>
    <row r="1449" spans="8:31" s="4" customFormat="1" ht="15" customHeight="1" x14ac:dyDescent="0.25">
      <c r="H1449" s="5"/>
      <c r="J1449" s="107"/>
      <c r="L1449" s="6"/>
      <c r="M1449" s="6"/>
      <c r="N1449" s="6"/>
      <c r="O1449" s="6"/>
      <c r="P1449" s="6"/>
      <c r="Q1449" s="6"/>
      <c r="R1449" s="6"/>
      <c r="S1449" s="6"/>
      <c r="T1449" s="6"/>
      <c r="U1449" s="6"/>
      <c r="V1449" s="6"/>
      <c r="W1449" s="6"/>
      <c r="X1449" s="6"/>
      <c r="Y1449" s="6"/>
      <c r="Z1449" s="6"/>
      <c r="AA1449" s="6"/>
      <c r="AB1449" s="6"/>
      <c r="AC1449" s="6"/>
      <c r="AD1449" s="6"/>
      <c r="AE1449" s="6"/>
    </row>
    <row r="1450" spans="8:31" s="4" customFormat="1" ht="15" customHeight="1" x14ac:dyDescent="0.25">
      <c r="H1450" s="5"/>
      <c r="J1450" s="107"/>
      <c r="L1450" s="6"/>
      <c r="M1450" s="6"/>
      <c r="N1450" s="6"/>
      <c r="O1450" s="6"/>
      <c r="P1450" s="6"/>
      <c r="Q1450" s="6"/>
      <c r="R1450" s="6"/>
      <c r="S1450" s="6"/>
      <c r="T1450" s="6"/>
      <c r="U1450" s="6"/>
      <c r="V1450" s="6"/>
      <c r="W1450" s="6"/>
      <c r="X1450" s="6"/>
      <c r="Y1450" s="6"/>
      <c r="Z1450" s="6"/>
      <c r="AA1450" s="6"/>
      <c r="AB1450" s="6"/>
      <c r="AC1450" s="6"/>
      <c r="AD1450" s="6"/>
      <c r="AE1450" s="6"/>
    </row>
    <row r="1451" spans="8:31" s="4" customFormat="1" ht="15" customHeight="1" x14ac:dyDescent="0.25">
      <c r="H1451" s="5"/>
      <c r="J1451" s="107"/>
      <c r="L1451" s="6"/>
      <c r="M1451" s="6"/>
      <c r="N1451" s="6"/>
      <c r="O1451" s="6"/>
      <c r="P1451" s="6"/>
      <c r="Q1451" s="6"/>
      <c r="R1451" s="6"/>
      <c r="S1451" s="6"/>
      <c r="T1451" s="6"/>
      <c r="U1451" s="6"/>
      <c r="V1451" s="6"/>
      <c r="W1451" s="6"/>
      <c r="X1451" s="6"/>
      <c r="Y1451" s="6"/>
      <c r="Z1451" s="6"/>
      <c r="AA1451" s="6"/>
      <c r="AB1451" s="6"/>
      <c r="AC1451" s="6"/>
      <c r="AD1451" s="6"/>
      <c r="AE1451" s="6"/>
    </row>
    <row r="1452" spans="8:31" s="4" customFormat="1" ht="15" customHeight="1" x14ac:dyDescent="0.25">
      <c r="H1452" s="5"/>
      <c r="J1452" s="107"/>
      <c r="L1452" s="6"/>
      <c r="M1452" s="6"/>
      <c r="N1452" s="6"/>
      <c r="O1452" s="6"/>
      <c r="P1452" s="6"/>
      <c r="Q1452" s="6"/>
      <c r="R1452" s="6"/>
      <c r="S1452" s="6"/>
      <c r="T1452" s="6"/>
      <c r="U1452" s="6"/>
      <c r="V1452" s="6"/>
      <c r="W1452" s="6"/>
      <c r="X1452" s="6"/>
      <c r="Y1452" s="6"/>
      <c r="Z1452" s="6"/>
      <c r="AA1452" s="6"/>
      <c r="AB1452" s="6"/>
      <c r="AC1452" s="6"/>
      <c r="AD1452" s="6"/>
      <c r="AE1452" s="6"/>
    </row>
    <row r="1453" spans="8:31" s="4" customFormat="1" ht="15" customHeight="1" x14ac:dyDescent="0.25">
      <c r="H1453" s="5"/>
      <c r="J1453" s="107"/>
      <c r="L1453" s="6"/>
      <c r="M1453" s="6"/>
      <c r="N1453" s="6"/>
      <c r="O1453" s="6"/>
      <c r="P1453" s="6"/>
      <c r="Q1453" s="6"/>
      <c r="R1453" s="6"/>
      <c r="S1453" s="6"/>
      <c r="T1453" s="6"/>
      <c r="U1453" s="6"/>
      <c r="V1453" s="6"/>
      <c r="W1453" s="6"/>
      <c r="X1453" s="6"/>
      <c r="Y1453" s="6"/>
      <c r="Z1453" s="6"/>
      <c r="AA1453" s="6"/>
      <c r="AB1453" s="6"/>
      <c r="AC1453" s="6"/>
      <c r="AD1453" s="6"/>
      <c r="AE1453" s="6"/>
    </row>
    <row r="1454" spans="8:31" s="4" customFormat="1" ht="15" customHeight="1" x14ac:dyDescent="0.25">
      <c r="H1454" s="5"/>
      <c r="J1454" s="107"/>
      <c r="L1454" s="6"/>
      <c r="M1454" s="6"/>
      <c r="N1454" s="6"/>
      <c r="O1454" s="6"/>
      <c r="P1454" s="6"/>
      <c r="Q1454" s="6"/>
      <c r="R1454" s="6"/>
      <c r="S1454" s="6"/>
      <c r="T1454" s="6"/>
      <c r="U1454" s="6"/>
      <c r="V1454" s="6"/>
      <c r="W1454" s="6"/>
      <c r="X1454" s="6"/>
      <c r="Y1454" s="6"/>
      <c r="Z1454" s="6"/>
      <c r="AA1454" s="6"/>
      <c r="AB1454" s="6"/>
      <c r="AC1454" s="6"/>
      <c r="AD1454" s="6"/>
      <c r="AE1454" s="6"/>
    </row>
    <row r="1455" spans="8:31" s="4" customFormat="1" ht="15" customHeight="1" x14ac:dyDescent="0.25">
      <c r="H1455" s="5"/>
      <c r="J1455" s="107"/>
      <c r="L1455" s="6"/>
      <c r="M1455" s="6"/>
      <c r="N1455" s="6"/>
      <c r="O1455" s="6"/>
      <c r="P1455" s="6"/>
      <c r="Q1455" s="6"/>
      <c r="R1455" s="6"/>
      <c r="S1455" s="6"/>
      <c r="T1455" s="6"/>
      <c r="U1455" s="6"/>
      <c r="V1455" s="6"/>
      <c r="W1455" s="6"/>
      <c r="X1455" s="6"/>
      <c r="Y1455" s="6"/>
      <c r="Z1455" s="6"/>
      <c r="AA1455" s="6"/>
      <c r="AB1455" s="6"/>
      <c r="AC1455" s="6"/>
      <c r="AD1455" s="6"/>
      <c r="AE1455" s="6"/>
    </row>
    <row r="1456" spans="8:31" s="4" customFormat="1" ht="15" customHeight="1" x14ac:dyDescent="0.25">
      <c r="H1456" s="5"/>
      <c r="J1456" s="107"/>
      <c r="L1456" s="6"/>
      <c r="M1456" s="6"/>
      <c r="N1456" s="6"/>
      <c r="O1456" s="6"/>
      <c r="P1456" s="6"/>
      <c r="Q1456" s="6"/>
      <c r="R1456" s="6"/>
      <c r="S1456" s="6"/>
      <c r="T1456" s="6"/>
      <c r="U1456" s="6"/>
      <c r="V1456" s="6"/>
      <c r="W1456" s="6"/>
      <c r="X1456" s="6"/>
      <c r="Y1456" s="6"/>
      <c r="Z1456" s="6"/>
      <c r="AA1456" s="6"/>
      <c r="AB1456" s="6"/>
      <c r="AC1456" s="6"/>
      <c r="AD1456" s="6"/>
      <c r="AE1456" s="6"/>
    </row>
    <row r="1457" spans="8:31" s="4" customFormat="1" ht="15" customHeight="1" x14ac:dyDescent="0.25">
      <c r="H1457" s="5"/>
      <c r="J1457" s="107"/>
      <c r="L1457" s="6"/>
      <c r="M1457" s="6"/>
      <c r="N1457" s="6"/>
      <c r="O1457" s="6"/>
      <c r="P1457" s="6"/>
      <c r="Q1457" s="6"/>
      <c r="R1457" s="6"/>
      <c r="S1457" s="6"/>
      <c r="T1457" s="6"/>
      <c r="U1457" s="6"/>
      <c r="V1457" s="6"/>
      <c r="W1457" s="6"/>
      <c r="X1457" s="6"/>
      <c r="Y1457" s="6"/>
      <c r="Z1457" s="6"/>
      <c r="AA1457" s="6"/>
      <c r="AB1457" s="6"/>
      <c r="AC1457" s="6"/>
      <c r="AD1457" s="6"/>
      <c r="AE1457" s="6"/>
    </row>
    <row r="1458" spans="8:31" s="4" customFormat="1" ht="15" customHeight="1" x14ac:dyDescent="0.25">
      <c r="H1458" s="5"/>
      <c r="J1458" s="107"/>
      <c r="L1458" s="6"/>
      <c r="M1458" s="6"/>
      <c r="N1458" s="6"/>
      <c r="O1458" s="6"/>
      <c r="P1458" s="6"/>
      <c r="Q1458" s="6"/>
      <c r="R1458" s="6"/>
      <c r="S1458" s="6"/>
      <c r="T1458" s="6"/>
      <c r="U1458" s="6"/>
      <c r="V1458" s="6"/>
      <c r="W1458" s="6"/>
      <c r="X1458" s="6"/>
      <c r="Y1458" s="6"/>
      <c r="Z1458" s="6"/>
      <c r="AA1458" s="6"/>
      <c r="AB1458" s="6"/>
      <c r="AC1458" s="6"/>
      <c r="AD1458" s="6"/>
      <c r="AE1458" s="6"/>
    </row>
    <row r="1459" spans="8:31" s="4" customFormat="1" ht="15" customHeight="1" x14ac:dyDescent="0.25">
      <c r="H1459" s="5"/>
      <c r="J1459" s="107"/>
      <c r="L1459" s="6"/>
      <c r="M1459" s="6"/>
      <c r="N1459" s="6"/>
      <c r="O1459" s="6"/>
      <c r="P1459" s="6"/>
      <c r="Q1459" s="6"/>
      <c r="R1459" s="6"/>
      <c r="S1459" s="6"/>
      <c r="T1459" s="6"/>
      <c r="U1459" s="6"/>
      <c r="V1459" s="6"/>
      <c r="W1459" s="6"/>
      <c r="X1459" s="6"/>
      <c r="Y1459" s="6"/>
      <c r="Z1459" s="6"/>
      <c r="AA1459" s="6"/>
      <c r="AB1459" s="6"/>
      <c r="AC1459" s="6"/>
      <c r="AD1459" s="6"/>
      <c r="AE1459" s="6"/>
    </row>
    <row r="1460" spans="8:31" s="4" customFormat="1" ht="15" customHeight="1" x14ac:dyDescent="0.25">
      <c r="H1460" s="5"/>
      <c r="J1460" s="107"/>
      <c r="L1460" s="6"/>
      <c r="M1460" s="6"/>
      <c r="N1460" s="6"/>
      <c r="O1460" s="6"/>
      <c r="P1460" s="6"/>
      <c r="Q1460" s="6"/>
      <c r="R1460" s="6"/>
      <c r="S1460" s="6"/>
      <c r="T1460" s="6"/>
      <c r="U1460" s="6"/>
      <c r="V1460" s="6"/>
      <c r="W1460" s="6"/>
      <c r="X1460" s="6"/>
      <c r="Y1460" s="6"/>
      <c r="Z1460" s="6"/>
      <c r="AA1460" s="6"/>
      <c r="AB1460" s="6"/>
      <c r="AC1460" s="6"/>
      <c r="AD1460" s="6"/>
      <c r="AE1460" s="6"/>
    </row>
    <row r="1461" spans="8:31" s="4" customFormat="1" ht="15" customHeight="1" x14ac:dyDescent="0.25">
      <c r="H1461" s="5"/>
      <c r="J1461" s="107"/>
      <c r="L1461" s="6"/>
      <c r="M1461" s="6"/>
      <c r="N1461" s="6"/>
      <c r="O1461" s="6"/>
      <c r="P1461" s="6"/>
      <c r="Q1461" s="6"/>
      <c r="R1461" s="6"/>
      <c r="S1461" s="6"/>
      <c r="T1461" s="6"/>
      <c r="U1461" s="6"/>
      <c r="V1461" s="6"/>
      <c r="W1461" s="6"/>
      <c r="X1461" s="6"/>
      <c r="Y1461" s="6"/>
      <c r="Z1461" s="6"/>
      <c r="AA1461" s="6"/>
      <c r="AB1461" s="6"/>
      <c r="AC1461" s="6"/>
      <c r="AD1461" s="6"/>
      <c r="AE1461" s="6"/>
    </row>
    <row r="1462" spans="8:31" s="4" customFormat="1" ht="15" customHeight="1" x14ac:dyDescent="0.25">
      <c r="H1462" s="5"/>
      <c r="J1462" s="107"/>
      <c r="L1462" s="6"/>
      <c r="M1462" s="6"/>
      <c r="N1462" s="6"/>
      <c r="O1462" s="6"/>
      <c r="P1462" s="6"/>
      <c r="Q1462" s="6"/>
      <c r="R1462" s="6"/>
      <c r="S1462" s="6"/>
      <c r="T1462" s="6"/>
      <c r="U1462" s="6"/>
      <c r="V1462" s="6"/>
      <c r="W1462" s="6"/>
      <c r="X1462" s="6"/>
      <c r="Y1462" s="6"/>
      <c r="Z1462" s="6"/>
      <c r="AA1462" s="6"/>
      <c r="AB1462" s="6"/>
      <c r="AC1462" s="6"/>
      <c r="AD1462" s="6"/>
      <c r="AE1462" s="6"/>
    </row>
    <row r="1463" spans="8:31" s="4" customFormat="1" ht="15" customHeight="1" x14ac:dyDescent="0.25">
      <c r="H1463" s="5"/>
      <c r="J1463" s="107"/>
      <c r="L1463" s="6"/>
      <c r="M1463" s="6"/>
      <c r="N1463" s="6"/>
      <c r="O1463" s="6"/>
      <c r="P1463" s="6"/>
      <c r="Q1463" s="6"/>
      <c r="R1463" s="6"/>
      <c r="S1463" s="6"/>
      <c r="T1463" s="6"/>
      <c r="U1463" s="6"/>
      <c r="V1463" s="6"/>
      <c r="W1463" s="6"/>
      <c r="X1463" s="6"/>
      <c r="Y1463" s="6"/>
      <c r="Z1463" s="6"/>
      <c r="AA1463" s="6"/>
      <c r="AB1463" s="6"/>
      <c r="AC1463" s="6"/>
      <c r="AD1463" s="6"/>
      <c r="AE1463" s="6"/>
    </row>
    <row r="1464" spans="8:31" s="4" customFormat="1" ht="15" customHeight="1" x14ac:dyDescent="0.25">
      <c r="H1464" s="5"/>
      <c r="J1464" s="107"/>
      <c r="L1464" s="6"/>
      <c r="M1464" s="6"/>
      <c r="N1464" s="6"/>
      <c r="O1464" s="6"/>
      <c r="P1464" s="6"/>
      <c r="Q1464" s="6"/>
      <c r="R1464" s="6"/>
      <c r="S1464" s="6"/>
      <c r="T1464" s="6"/>
      <c r="U1464" s="6"/>
      <c r="V1464" s="6"/>
      <c r="W1464" s="6"/>
      <c r="X1464" s="6"/>
      <c r="Y1464" s="6"/>
      <c r="Z1464" s="6"/>
      <c r="AA1464" s="6"/>
      <c r="AB1464" s="6"/>
      <c r="AC1464" s="6"/>
      <c r="AD1464" s="6"/>
      <c r="AE1464" s="6"/>
    </row>
    <row r="1465" spans="8:31" s="4" customFormat="1" ht="15" customHeight="1" x14ac:dyDescent="0.25">
      <c r="H1465" s="5"/>
      <c r="J1465" s="107"/>
      <c r="L1465" s="6"/>
      <c r="M1465" s="6"/>
      <c r="N1465" s="6"/>
      <c r="O1465" s="6"/>
      <c r="P1465" s="6"/>
      <c r="Q1465" s="6"/>
      <c r="R1465" s="6"/>
      <c r="S1465" s="6"/>
      <c r="T1465" s="6"/>
      <c r="U1465" s="6"/>
      <c r="V1465" s="6"/>
      <c r="W1465" s="6"/>
      <c r="X1465" s="6"/>
      <c r="Y1465" s="6"/>
      <c r="Z1465" s="6"/>
      <c r="AA1465" s="6"/>
      <c r="AB1465" s="6"/>
      <c r="AC1465" s="6"/>
      <c r="AD1465" s="6"/>
      <c r="AE1465" s="6"/>
    </row>
    <row r="1466" spans="8:31" s="4" customFormat="1" ht="15" customHeight="1" x14ac:dyDescent="0.25">
      <c r="H1466" s="5"/>
      <c r="J1466" s="107"/>
      <c r="L1466" s="6"/>
      <c r="M1466" s="6"/>
      <c r="N1466" s="6"/>
      <c r="O1466" s="6"/>
      <c r="P1466" s="6"/>
      <c r="Q1466" s="6"/>
      <c r="R1466" s="6"/>
      <c r="S1466" s="6"/>
      <c r="T1466" s="6"/>
      <c r="U1466" s="6"/>
      <c r="V1466" s="6"/>
      <c r="W1466" s="6"/>
      <c r="X1466" s="6"/>
      <c r="Y1466" s="6"/>
      <c r="Z1466" s="6"/>
      <c r="AA1466" s="6"/>
      <c r="AB1466" s="6"/>
      <c r="AC1466" s="6"/>
      <c r="AD1466" s="6"/>
      <c r="AE1466" s="6"/>
    </row>
    <row r="1467" spans="8:31" s="4" customFormat="1" ht="15" customHeight="1" x14ac:dyDescent="0.25">
      <c r="H1467" s="5"/>
      <c r="J1467" s="107"/>
      <c r="L1467" s="6"/>
      <c r="M1467" s="6"/>
      <c r="N1467" s="6"/>
      <c r="O1467" s="6"/>
      <c r="P1467" s="6"/>
      <c r="Q1467" s="6"/>
      <c r="R1467" s="6"/>
      <c r="S1467" s="6"/>
      <c r="T1467" s="6"/>
      <c r="U1467" s="6"/>
      <c r="V1467" s="6"/>
      <c r="W1467" s="6"/>
      <c r="X1467" s="6"/>
      <c r="Y1467" s="6"/>
      <c r="Z1467" s="6"/>
      <c r="AA1467" s="6"/>
      <c r="AB1467" s="6"/>
      <c r="AC1467" s="6"/>
      <c r="AD1467" s="6"/>
      <c r="AE1467" s="6"/>
    </row>
    <row r="1468" spans="8:31" s="4" customFormat="1" ht="15" customHeight="1" x14ac:dyDescent="0.25">
      <c r="H1468" s="5"/>
      <c r="J1468" s="107"/>
      <c r="L1468" s="6"/>
      <c r="M1468" s="6"/>
      <c r="N1468" s="6"/>
      <c r="O1468" s="6"/>
      <c r="P1468" s="6"/>
      <c r="Q1468" s="6"/>
      <c r="R1468" s="6"/>
      <c r="S1468" s="6"/>
      <c r="T1468" s="6"/>
      <c r="U1468" s="6"/>
      <c r="V1468" s="6"/>
      <c r="W1468" s="6"/>
      <c r="X1468" s="6"/>
      <c r="Y1468" s="6"/>
      <c r="Z1468" s="6"/>
      <c r="AA1468" s="6"/>
      <c r="AB1468" s="6"/>
      <c r="AC1468" s="6"/>
      <c r="AD1468" s="6"/>
      <c r="AE1468" s="6"/>
    </row>
    <row r="1469" spans="8:31" s="4" customFormat="1" ht="15" customHeight="1" x14ac:dyDescent="0.25">
      <c r="H1469" s="5"/>
      <c r="J1469" s="107"/>
      <c r="L1469" s="6"/>
      <c r="M1469" s="6"/>
      <c r="N1469" s="6"/>
      <c r="O1469" s="6"/>
      <c r="P1469" s="6"/>
      <c r="Q1469" s="6"/>
      <c r="R1469" s="6"/>
      <c r="S1469" s="6"/>
      <c r="T1469" s="6"/>
      <c r="U1469" s="6"/>
      <c r="V1469" s="6"/>
      <c r="W1469" s="6"/>
      <c r="X1469" s="6"/>
      <c r="Y1469" s="6"/>
      <c r="Z1469" s="6"/>
      <c r="AA1469" s="6"/>
      <c r="AB1469" s="6"/>
      <c r="AC1469" s="6"/>
      <c r="AD1469" s="6"/>
      <c r="AE1469" s="6"/>
    </row>
    <row r="1470" spans="8:31" s="4" customFormat="1" ht="15" customHeight="1" x14ac:dyDescent="0.25">
      <c r="H1470" s="5"/>
      <c r="J1470" s="107"/>
      <c r="L1470" s="6"/>
      <c r="M1470" s="6"/>
      <c r="N1470" s="6"/>
      <c r="O1470" s="6"/>
      <c r="P1470" s="6"/>
      <c r="Q1470" s="6"/>
      <c r="R1470" s="6"/>
      <c r="S1470" s="6"/>
      <c r="T1470" s="6"/>
      <c r="U1470" s="6"/>
      <c r="V1470" s="6"/>
      <c r="W1470" s="6"/>
      <c r="X1470" s="6"/>
      <c r="Y1470" s="6"/>
      <c r="Z1470" s="6"/>
      <c r="AA1470" s="6"/>
      <c r="AB1470" s="6"/>
      <c r="AC1470" s="6"/>
      <c r="AD1470" s="6"/>
      <c r="AE1470" s="6"/>
    </row>
    <row r="1471" spans="8:31" s="4" customFormat="1" ht="15" customHeight="1" x14ac:dyDescent="0.25">
      <c r="H1471" s="5"/>
      <c r="J1471" s="107"/>
      <c r="L1471" s="6"/>
      <c r="M1471" s="6"/>
      <c r="N1471" s="6"/>
      <c r="O1471" s="6"/>
      <c r="P1471" s="6"/>
      <c r="Q1471" s="6"/>
      <c r="R1471" s="6"/>
      <c r="S1471" s="6"/>
      <c r="T1471" s="6"/>
      <c r="U1471" s="6"/>
      <c r="V1471" s="6"/>
      <c r="W1471" s="6"/>
      <c r="X1471" s="6"/>
      <c r="Y1471" s="6"/>
      <c r="Z1471" s="6"/>
      <c r="AA1471" s="6"/>
      <c r="AB1471" s="6"/>
      <c r="AC1471" s="6"/>
      <c r="AD1471" s="6"/>
      <c r="AE1471" s="6"/>
    </row>
    <row r="1472" spans="8:31" s="4" customFormat="1" ht="15" customHeight="1" x14ac:dyDescent="0.25">
      <c r="H1472" s="5"/>
      <c r="J1472" s="107"/>
      <c r="L1472" s="6"/>
      <c r="M1472" s="6"/>
      <c r="N1472" s="6"/>
      <c r="O1472" s="6"/>
      <c r="P1472" s="6"/>
      <c r="Q1472" s="6"/>
      <c r="R1472" s="6"/>
      <c r="S1472" s="6"/>
      <c r="T1472" s="6"/>
      <c r="U1472" s="6"/>
      <c r="V1472" s="6"/>
      <c r="W1472" s="6"/>
      <c r="X1472" s="6"/>
      <c r="Y1472" s="6"/>
      <c r="Z1472" s="6"/>
      <c r="AA1472" s="6"/>
      <c r="AB1472" s="6"/>
      <c r="AC1472" s="6"/>
      <c r="AD1472" s="6"/>
      <c r="AE1472" s="6"/>
    </row>
    <row r="1473" spans="8:31" s="4" customFormat="1" ht="15" customHeight="1" x14ac:dyDescent="0.25">
      <c r="H1473" s="5"/>
      <c r="J1473" s="107"/>
      <c r="L1473" s="6"/>
      <c r="M1473" s="6"/>
      <c r="N1473" s="6"/>
      <c r="O1473" s="6"/>
      <c r="P1473" s="6"/>
      <c r="Q1473" s="6"/>
      <c r="R1473" s="6"/>
      <c r="S1473" s="6"/>
      <c r="T1473" s="6"/>
      <c r="U1473" s="6"/>
      <c r="V1473" s="6"/>
      <c r="W1473" s="6"/>
      <c r="X1473" s="6"/>
      <c r="Y1473" s="6"/>
      <c r="Z1473" s="6"/>
      <c r="AA1473" s="6"/>
      <c r="AB1473" s="6"/>
      <c r="AC1473" s="6"/>
      <c r="AD1473" s="6"/>
      <c r="AE1473" s="6"/>
    </row>
    <row r="1474" spans="8:31" s="4" customFormat="1" ht="15" customHeight="1" x14ac:dyDescent="0.25">
      <c r="H1474" s="5"/>
      <c r="J1474" s="107"/>
      <c r="L1474" s="6"/>
      <c r="M1474" s="6"/>
      <c r="N1474" s="6"/>
      <c r="O1474" s="6"/>
      <c r="P1474" s="6"/>
      <c r="Q1474" s="6"/>
      <c r="R1474" s="6"/>
      <c r="S1474" s="6"/>
      <c r="T1474" s="6"/>
      <c r="U1474" s="6"/>
      <c r="V1474" s="6"/>
      <c r="W1474" s="6"/>
      <c r="X1474" s="6"/>
      <c r="Y1474" s="6"/>
      <c r="Z1474" s="6"/>
      <c r="AA1474" s="6"/>
      <c r="AB1474" s="6"/>
      <c r="AC1474" s="6"/>
      <c r="AD1474" s="6"/>
      <c r="AE1474" s="6"/>
    </row>
    <row r="1475" spans="8:31" s="4" customFormat="1" ht="15" customHeight="1" x14ac:dyDescent="0.25">
      <c r="H1475" s="5"/>
      <c r="J1475" s="107"/>
      <c r="L1475" s="6"/>
      <c r="M1475" s="6"/>
      <c r="N1475" s="6"/>
      <c r="O1475" s="6"/>
      <c r="P1475" s="6"/>
      <c r="Q1475" s="6"/>
      <c r="R1475" s="6"/>
      <c r="S1475" s="6"/>
      <c r="T1475" s="6"/>
      <c r="U1475" s="6"/>
      <c r="V1475" s="6"/>
      <c r="W1475" s="6"/>
      <c r="X1475" s="6"/>
      <c r="Y1475" s="6"/>
      <c r="Z1475" s="6"/>
      <c r="AA1475" s="6"/>
      <c r="AB1475" s="6"/>
      <c r="AC1475" s="6"/>
      <c r="AD1475" s="6"/>
      <c r="AE1475" s="6"/>
    </row>
    <row r="1476" spans="8:31" s="4" customFormat="1" ht="15" customHeight="1" x14ac:dyDescent="0.25">
      <c r="H1476" s="5"/>
      <c r="J1476" s="107"/>
      <c r="L1476" s="6"/>
      <c r="M1476" s="6"/>
      <c r="N1476" s="6"/>
      <c r="O1476" s="6"/>
      <c r="P1476" s="6"/>
      <c r="Q1476" s="6"/>
      <c r="R1476" s="6"/>
      <c r="S1476" s="6"/>
      <c r="T1476" s="6"/>
      <c r="U1476" s="6"/>
      <c r="V1476" s="6"/>
      <c r="W1476" s="6"/>
      <c r="X1476" s="6"/>
      <c r="Y1476" s="6"/>
      <c r="Z1476" s="6"/>
      <c r="AA1476" s="6"/>
      <c r="AB1476" s="6"/>
      <c r="AC1476" s="6"/>
      <c r="AD1476" s="6"/>
      <c r="AE1476" s="6"/>
    </row>
    <row r="1477" spans="8:31" s="4" customFormat="1" ht="15" customHeight="1" x14ac:dyDescent="0.25">
      <c r="H1477" s="5"/>
      <c r="J1477" s="107"/>
      <c r="L1477" s="6"/>
      <c r="M1477" s="6"/>
      <c r="N1477" s="6"/>
      <c r="O1477" s="6"/>
      <c r="P1477" s="6"/>
      <c r="Q1477" s="6"/>
      <c r="R1477" s="6"/>
      <c r="S1477" s="6"/>
      <c r="T1477" s="6"/>
      <c r="U1477" s="6"/>
      <c r="V1477" s="6"/>
      <c r="W1477" s="6"/>
      <c r="X1477" s="6"/>
      <c r="Y1477" s="6"/>
      <c r="Z1477" s="6"/>
      <c r="AA1477" s="6"/>
      <c r="AB1477" s="6"/>
      <c r="AC1477" s="6"/>
      <c r="AD1477" s="6"/>
      <c r="AE1477" s="6"/>
    </row>
    <row r="1478" spans="8:31" s="4" customFormat="1" ht="15" customHeight="1" x14ac:dyDescent="0.25">
      <c r="H1478" s="5"/>
      <c r="J1478" s="107"/>
      <c r="L1478" s="6"/>
      <c r="M1478" s="6"/>
      <c r="N1478" s="6"/>
      <c r="O1478" s="6"/>
      <c r="P1478" s="6"/>
      <c r="Q1478" s="6"/>
      <c r="R1478" s="6"/>
      <c r="S1478" s="6"/>
      <c r="T1478" s="6"/>
      <c r="U1478" s="6"/>
      <c r="V1478" s="6"/>
      <c r="W1478" s="6"/>
      <c r="X1478" s="6"/>
      <c r="Y1478" s="6"/>
      <c r="Z1478" s="6"/>
      <c r="AA1478" s="6"/>
      <c r="AB1478" s="6"/>
      <c r="AC1478" s="6"/>
      <c r="AD1478" s="6"/>
      <c r="AE1478" s="6"/>
    </row>
    <row r="1479" spans="8:31" s="4" customFormat="1" ht="15" customHeight="1" x14ac:dyDescent="0.25">
      <c r="H1479" s="5"/>
      <c r="J1479" s="107"/>
      <c r="L1479" s="6"/>
      <c r="M1479" s="6"/>
      <c r="N1479" s="6"/>
      <c r="O1479" s="6"/>
      <c r="P1479" s="6"/>
      <c r="Q1479" s="6"/>
      <c r="R1479" s="6"/>
      <c r="S1479" s="6"/>
      <c r="T1479" s="6"/>
      <c r="U1479" s="6"/>
      <c r="V1479" s="6"/>
      <c r="W1479" s="6"/>
      <c r="X1479" s="6"/>
      <c r="Y1479" s="6"/>
      <c r="Z1479" s="6"/>
      <c r="AA1479" s="6"/>
      <c r="AB1479" s="6"/>
      <c r="AC1479" s="6"/>
      <c r="AD1479" s="6"/>
      <c r="AE1479" s="6"/>
    </row>
    <row r="1480" spans="8:31" s="4" customFormat="1" ht="15" customHeight="1" x14ac:dyDescent="0.25">
      <c r="H1480" s="5"/>
      <c r="J1480" s="107"/>
      <c r="L1480" s="6"/>
      <c r="M1480" s="6"/>
      <c r="N1480" s="6"/>
      <c r="O1480" s="6"/>
      <c r="P1480" s="6"/>
      <c r="Q1480" s="6"/>
      <c r="R1480" s="6"/>
      <c r="S1480" s="6"/>
      <c r="T1480" s="6"/>
      <c r="U1480" s="6"/>
      <c r="V1480" s="6"/>
      <c r="W1480" s="6"/>
      <c r="X1480" s="6"/>
      <c r="Y1480" s="6"/>
      <c r="Z1480" s="6"/>
      <c r="AA1480" s="6"/>
      <c r="AB1480" s="6"/>
      <c r="AC1480" s="6"/>
      <c r="AD1480" s="6"/>
      <c r="AE1480" s="6"/>
    </row>
    <row r="1481" spans="8:31" s="4" customFormat="1" ht="15" customHeight="1" x14ac:dyDescent="0.25">
      <c r="H1481" s="5"/>
      <c r="J1481" s="107"/>
      <c r="L1481" s="6"/>
      <c r="M1481" s="6"/>
      <c r="N1481" s="6"/>
      <c r="O1481" s="6"/>
      <c r="P1481" s="6"/>
      <c r="Q1481" s="6"/>
      <c r="R1481" s="6"/>
      <c r="S1481" s="6"/>
      <c r="T1481" s="6"/>
      <c r="U1481" s="6"/>
      <c r="V1481" s="6"/>
      <c r="W1481" s="6"/>
      <c r="X1481" s="6"/>
      <c r="Y1481" s="6"/>
      <c r="Z1481" s="6"/>
      <c r="AA1481" s="6"/>
      <c r="AB1481" s="6"/>
      <c r="AC1481" s="6"/>
      <c r="AD1481" s="6"/>
      <c r="AE1481" s="6"/>
    </row>
    <row r="1482" spans="8:31" s="4" customFormat="1" ht="15" customHeight="1" x14ac:dyDescent="0.25">
      <c r="H1482" s="5"/>
      <c r="J1482" s="107"/>
      <c r="L1482" s="6"/>
      <c r="M1482" s="6"/>
      <c r="N1482" s="6"/>
      <c r="O1482" s="6"/>
      <c r="P1482" s="6"/>
      <c r="Q1482" s="6"/>
      <c r="R1482" s="6"/>
      <c r="S1482" s="6"/>
      <c r="T1482" s="6"/>
      <c r="U1482" s="6"/>
      <c r="V1482" s="6"/>
      <c r="W1482" s="6"/>
      <c r="X1482" s="6"/>
      <c r="Y1482" s="6"/>
      <c r="Z1482" s="6"/>
      <c r="AA1482" s="6"/>
      <c r="AB1482" s="6"/>
      <c r="AC1482" s="6"/>
      <c r="AD1482" s="6"/>
      <c r="AE1482" s="6"/>
    </row>
    <row r="1483" spans="8:31" s="4" customFormat="1" ht="15" customHeight="1" x14ac:dyDescent="0.25">
      <c r="H1483" s="5"/>
      <c r="J1483" s="107"/>
      <c r="L1483" s="6"/>
      <c r="M1483" s="6"/>
      <c r="N1483" s="6"/>
      <c r="O1483" s="6"/>
      <c r="P1483" s="6"/>
      <c r="Q1483" s="6"/>
      <c r="R1483" s="6"/>
      <c r="S1483" s="6"/>
      <c r="T1483" s="6"/>
      <c r="U1483" s="6"/>
      <c r="V1483" s="6"/>
      <c r="W1483" s="6"/>
      <c r="X1483" s="6"/>
      <c r="Y1483" s="6"/>
      <c r="Z1483" s="6"/>
      <c r="AA1483" s="6"/>
      <c r="AB1483" s="6"/>
      <c r="AC1483" s="6"/>
      <c r="AD1483" s="6"/>
      <c r="AE1483" s="6"/>
    </row>
    <row r="1484" spans="8:31" s="4" customFormat="1" ht="15" customHeight="1" x14ac:dyDescent="0.25">
      <c r="H1484" s="5"/>
      <c r="J1484" s="107"/>
      <c r="L1484" s="6"/>
      <c r="M1484" s="6"/>
      <c r="N1484" s="6"/>
      <c r="O1484" s="6"/>
      <c r="P1484" s="6"/>
      <c r="Q1484" s="6"/>
      <c r="R1484" s="6"/>
      <c r="S1484" s="6"/>
      <c r="T1484" s="6"/>
      <c r="U1484" s="6"/>
      <c r="V1484" s="6"/>
      <c r="W1484" s="6"/>
      <c r="X1484" s="6"/>
      <c r="Y1484" s="6"/>
      <c r="Z1484" s="6"/>
      <c r="AA1484" s="6"/>
      <c r="AB1484" s="6"/>
      <c r="AC1484" s="6"/>
      <c r="AD1484" s="6"/>
      <c r="AE1484" s="6"/>
    </row>
    <row r="1485" spans="8:31" s="4" customFormat="1" ht="15" customHeight="1" x14ac:dyDescent="0.25">
      <c r="H1485" s="5"/>
      <c r="J1485" s="107"/>
      <c r="L1485" s="6"/>
      <c r="M1485" s="6"/>
      <c r="N1485" s="6"/>
      <c r="O1485" s="6"/>
      <c r="P1485" s="6"/>
      <c r="Q1485" s="6"/>
      <c r="R1485" s="6"/>
      <c r="S1485" s="6"/>
      <c r="T1485" s="6"/>
      <c r="U1485" s="6"/>
      <c r="V1485" s="6"/>
      <c r="W1485" s="6"/>
      <c r="X1485" s="6"/>
      <c r="Y1485" s="6"/>
      <c r="Z1485" s="6"/>
      <c r="AA1485" s="6"/>
      <c r="AB1485" s="6"/>
      <c r="AC1485" s="6"/>
      <c r="AD1485" s="6"/>
      <c r="AE1485" s="6"/>
    </row>
    <row r="1486" spans="8:31" s="4" customFormat="1" ht="15" customHeight="1" x14ac:dyDescent="0.25">
      <c r="H1486" s="5"/>
      <c r="J1486" s="107"/>
      <c r="L1486" s="6"/>
      <c r="M1486" s="6"/>
      <c r="N1486" s="6"/>
      <c r="O1486" s="6"/>
      <c r="P1486" s="6"/>
      <c r="Q1486" s="6"/>
      <c r="R1486" s="6"/>
      <c r="S1486" s="6"/>
      <c r="T1486" s="6"/>
      <c r="U1486" s="6"/>
      <c r="V1486" s="6"/>
      <c r="W1486" s="6"/>
      <c r="X1486" s="6"/>
      <c r="Y1486" s="6"/>
      <c r="Z1486" s="6"/>
      <c r="AA1486" s="6"/>
      <c r="AB1486" s="6"/>
      <c r="AC1486" s="6"/>
      <c r="AD1486" s="6"/>
      <c r="AE1486" s="6"/>
    </row>
    <row r="1487" spans="8:31" s="4" customFormat="1" ht="15" customHeight="1" x14ac:dyDescent="0.25">
      <c r="H1487" s="5"/>
      <c r="J1487" s="107"/>
      <c r="L1487" s="6"/>
      <c r="M1487" s="6"/>
      <c r="N1487" s="6"/>
      <c r="O1487" s="6"/>
      <c r="P1487" s="6"/>
      <c r="Q1487" s="6"/>
      <c r="R1487" s="6"/>
      <c r="S1487" s="6"/>
      <c r="T1487" s="6"/>
      <c r="U1487" s="6"/>
      <c r="V1487" s="6"/>
      <c r="W1487" s="6"/>
      <c r="X1487" s="6"/>
      <c r="Y1487" s="6"/>
      <c r="Z1487" s="6"/>
      <c r="AA1487" s="6"/>
      <c r="AB1487" s="6"/>
      <c r="AC1487" s="6"/>
      <c r="AD1487" s="6"/>
      <c r="AE1487" s="6"/>
    </row>
    <row r="1488" spans="8:31" s="4" customFormat="1" ht="15" customHeight="1" x14ac:dyDescent="0.25">
      <c r="H1488" s="5"/>
      <c r="J1488" s="107"/>
      <c r="L1488" s="6"/>
      <c r="M1488" s="6"/>
      <c r="N1488" s="6"/>
      <c r="O1488" s="6"/>
      <c r="P1488" s="6"/>
      <c r="Q1488" s="6"/>
      <c r="R1488" s="6"/>
      <c r="S1488" s="6"/>
      <c r="T1488" s="6"/>
      <c r="U1488" s="6"/>
      <c r="V1488" s="6"/>
      <c r="W1488" s="6"/>
      <c r="X1488" s="6"/>
      <c r="Y1488" s="6"/>
      <c r="Z1488" s="6"/>
      <c r="AA1488" s="6"/>
      <c r="AB1488" s="6"/>
      <c r="AC1488" s="6"/>
      <c r="AD1488" s="6"/>
      <c r="AE1488" s="6"/>
    </row>
    <row r="1489" spans="8:31" s="4" customFormat="1" ht="15" customHeight="1" x14ac:dyDescent="0.25">
      <c r="H1489" s="5"/>
      <c r="J1489" s="107"/>
      <c r="L1489" s="6"/>
      <c r="M1489" s="6"/>
      <c r="N1489" s="6"/>
      <c r="O1489" s="6"/>
      <c r="P1489" s="6"/>
      <c r="Q1489" s="6"/>
      <c r="R1489" s="6"/>
      <c r="S1489" s="6"/>
      <c r="T1489" s="6"/>
      <c r="U1489" s="6"/>
      <c r="V1489" s="6"/>
      <c r="W1489" s="6"/>
      <c r="X1489" s="6"/>
      <c r="Y1489" s="6"/>
      <c r="Z1489" s="6"/>
      <c r="AA1489" s="6"/>
      <c r="AB1489" s="6"/>
      <c r="AC1489" s="6"/>
      <c r="AD1489" s="6"/>
      <c r="AE1489" s="6"/>
    </row>
    <row r="1490" spans="8:31" s="4" customFormat="1" ht="15" customHeight="1" x14ac:dyDescent="0.25">
      <c r="H1490" s="5"/>
      <c r="J1490" s="107"/>
      <c r="L1490" s="6"/>
      <c r="M1490" s="6"/>
      <c r="N1490" s="6"/>
      <c r="O1490" s="6"/>
      <c r="P1490" s="6"/>
      <c r="Q1490" s="6"/>
      <c r="R1490" s="6"/>
      <c r="S1490" s="6"/>
      <c r="T1490" s="6"/>
      <c r="U1490" s="6"/>
      <c r="V1490" s="6"/>
      <c r="W1490" s="6"/>
      <c r="X1490" s="6"/>
      <c r="Y1490" s="6"/>
      <c r="Z1490" s="6"/>
      <c r="AA1490" s="6"/>
      <c r="AB1490" s="6"/>
      <c r="AC1490" s="6"/>
      <c r="AD1490" s="6"/>
      <c r="AE1490" s="6"/>
    </row>
    <row r="1491" spans="8:31" s="4" customFormat="1" ht="15" customHeight="1" x14ac:dyDescent="0.25">
      <c r="H1491" s="5"/>
      <c r="J1491" s="107"/>
      <c r="L1491" s="6"/>
      <c r="M1491" s="6"/>
      <c r="N1491" s="6"/>
      <c r="O1491" s="6"/>
      <c r="P1491" s="6"/>
      <c r="Q1491" s="6"/>
      <c r="R1491" s="6"/>
      <c r="S1491" s="6"/>
      <c r="T1491" s="6"/>
      <c r="U1491" s="6"/>
      <c r="V1491" s="6"/>
      <c r="W1491" s="6"/>
      <c r="X1491" s="6"/>
      <c r="Y1491" s="6"/>
      <c r="Z1491" s="6"/>
      <c r="AA1491" s="6"/>
      <c r="AB1491" s="6"/>
      <c r="AC1491" s="6"/>
      <c r="AD1491" s="6"/>
      <c r="AE1491" s="6"/>
    </row>
    <row r="1492" spans="8:31" s="4" customFormat="1" ht="15" customHeight="1" x14ac:dyDescent="0.25">
      <c r="H1492" s="5"/>
      <c r="J1492" s="107"/>
      <c r="L1492" s="6"/>
      <c r="M1492" s="6"/>
      <c r="N1492" s="6"/>
      <c r="O1492" s="6"/>
      <c r="P1492" s="6"/>
      <c r="Q1492" s="6"/>
      <c r="R1492" s="6"/>
      <c r="S1492" s="6"/>
      <c r="T1492" s="6"/>
      <c r="U1492" s="6"/>
      <c r="V1492" s="6"/>
      <c r="W1492" s="6"/>
      <c r="X1492" s="6"/>
      <c r="Y1492" s="6"/>
      <c r="Z1492" s="6"/>
      <c r="AA1492" s="6"/>
      <c r="AB1492" s="6"/>
      <c r="AC1492" s="6"/>
      <c r="AD1492" s="6"/>
      <c r="AE1492" s="6"/>
    </row>
    <row r="1493" spans="8:31" s="4" customFormat="1" ht="15" customHeight="1" x14ac:dyDescent="0.25">
      <c r="H1493" s="5"/>
      <c r="J1493" s="107"/>
      <c r="L1493" s="6"/>
      <c r="M1493" s="6"/>
      <c r="N1493" s="6"/>
      <c r="O1493" s="6"/>
      <c r="P1493" s="6"/>
      <c r="Q1493" s="6"/>
      <c r="R1493" s="6"/>
      <c r="S1493" s="6"/>
      <c r="T1493" s="6"/>
      <c r="U1493" s="6"/>
      <c r="V1493" s="6"/>
      <c r="W1493" s="6"/>
      <c r="X1493" s="6"/>
      <c r="Y1493" s="6"/>
      <c r="Z1493" s="6"/>
      <c r="AA1493" s="6"/>
      <c r="AB1493" s="6"/>
      <c r="AC1493" s="6"/>
      <c r="AD1493" s="6"/>
      <c r="AE1493" s="6"/>
    </row>
    <row r="1494" spans="8:31" s="4" customFormat="1" ht="15" customHeight="1" x14ac:dyDescent="0.25">
      <c r="H1494" s="5"/>
      <c r="J1494" s="107"/>
      <c r="L1494" s="6"/>
      <c r="M1494" s="6"/>
      <c r="N1494" s="6"/>
      <c r="O1494" s="6"/>
      <c r="P1494" s="6"/>
      <c r="Q1494" s="6"/>
      <c r="R1494" s="6"/>
      <c r="S1494" s="6"/>
      <c r="T1494" s="6"/>
      <c r="U1494" s="6"/>
      <c r="V1494" s="6"/>
      <c r="W1494" s="6"/>
      <c r="X1494" s="6"/>
      <c r="Y1494" s="6"/>
      <c r="Z1494" s="6"/>
      <c r="AA1494" s="6"/>
      <c r="AB1494" s="6"/>
      <c r="AC1494" s="6"/>
      <c r="AD1494" s="6"/>
      <c r="AE1494" s="6"/>
    </row>
    <row r="1495" spans="8:31" s="4" customFormat="1" ht="15" customHeight="1" x14ac:dyDescent="0.25">
      <c r="H1495" s="5"/>
      <c r="J1495" s="107"/>
      <c r="L1495" s="6"/>
      <c r="M1495" s="6"/>
      <c r="N1495" s="6"/>
      <c r="O1495" s="6"/>
      <c r="P1495" s="6"/>
      <c r="Q1495" s="6"/>
      <c r="R1495" s="6"/>
      <c r="S1495" s="6"/>
      <c r="T1495" s="6"/>
      <c r="U1495" s="6"/>
      <c r="V1495" s="6"/>
      <c r="W1495" s="6"/>
      <c r="X1495" s="6"/>
      <c r="Y1495" s="6"/>
      <c r="Z1495" s="6"/>
      <c r="AA1495" s="6"/>
      <c r="AB1495" s="6"/>
      <c r="AC1495" s="6"/>
      <c r="AD1495" s="6"/>
      <c r="AE1495" s="6"/>
    </row>
    <row r="1496" spans="8:31" s="4" customFormat="1" ht="15" customHeight="1" x14ac:dyDescent="0.25">
      <c r="H1496" s="5"/>
      <c r="J1496" s="107"/>
      <c r="L1496" s="6"/>
      <c r="M1496" s="6"/>
      <c r="N1496" s="6"/>
      <c r="O1496" s="6"/>
      <c r="P1496" s="6"/>
      <c r="Q1496" s="6"/>
      <c r="R1496" s="6"/>
      <c r="S1496" s="6"/>
      <c r="T1496" s="6"/>
      <c r="U1496" s="6"/>
      <c r="V1496" s="6"/>
      <c r="W1496" s="6"/>
      <c r="X1496" s="6"/>
      <c r="Y1496" s="6"/>
      <c r="Z1496" s="6"/>
      <c r="AA1496" s="6"/>
      <c r="AB1496" s="6"/>
      <c r="AC1496" s="6"/>
      <c r="AD1496" s="6"/>
      <c r="AE1496" s="6"/>
    </row>
    <row r="1497" spans="8:31" s="4" customFormat="1" ht="15" customHeight="1" x14ac:dyDescent="0.25">
      <c r="H1497" s="5"/>
      <c r="J1497" s="107"/>
      <c r="L1497" s="6"/>
      <c r="M1497" s="6"/>
      <c r="N1497" s="6"/>
      <c r="O1497" s="6"/>
      <c r="P1497" s="6"/>
      <c r="Q1497" s="6"/>
      <c r="R1497" s="6"/>
      <c r="S1497" s="6"/>
      <c r="T1497" s="6"/>
      <c r="U1497" s="6"/>
      <c r="V1497" s="6"/>
      <c r="W1497" s="6"/>
      <c r="X1497" s="6"/>
      <c r="Y1497" s="6"/>
      <c r="Z1497" s="6"/>
      <c r="AA1497" s="6"/>
      <c r="AB1497" s="6"/>
      <c r="AC1497" s="6"/>
      <c r="AD1497" s="6"/>
      <c r="AE1497" s="6"/>
    </row>
    <row r="1498" spans="8:31" s="4" customFormat="1" ht="15" customHeight="1" x14ac:dyDescent="0.25">
      <c r="H1498" s="5"/>
      <c r="J1498" s="107"/>
      <c r="L1498" s="6"/>
      <c r="M1498" s="6"/>
      <c r="N1498" s="6"/>
      <c r="O1498" s="6"/>
      <c r="P1498" s="6"/>
      <c r="Q1498" s="6"/>
      <c r="R1498" s="6"/>
      <c r="S1498" s="6"/>
      <c r="T1498" s="6"/>
      <c r="U1498" s="6"/>
      <c r="V1498" s="6"/>
      <c r="W1498" s="6"/>
      <c r="X1498" s="6"/>
      <c r="Y1498" s="6"/>
      <c r="Z1498" s="6"/>
      <c r="AA1498" s="6"/>
      <c r="AB1498" s="6"/>
      <c r="AC1498" s="6"/>
      <c r="AD1498" s="6"/>
      <c r="AE1498" s="6"/>
    </row>
    <row r="1499" spans="8:31" s="4" customFormat="1" ht="15" customHeight="1" x14ac:dyDescent="0.25">
      <c r="H1499" s="5"/>
      <c r="J1499" s="107"/>
      <c r="L1499" s="6"/>
      <c r="M1499" s="6"/>
      <c r="N1499" s="6"/>
      <c r="O1499" s="6"/>
      <c r="P1499" s="6"/>
      <c r="Q1499" s="6"/>
      <c r="R1499" s="6"/>
      <c r="S1499" s="6"/>
      <c r="T1499" s="6"/>
      <c r="U1499" s="6"/>
      <c r="V1499" s="6"/>
      <c r="W1499" s="6"/>
      <c r="X1499" s="6"/>
      <c r="Y1499" s="6"/>
      <c r="Z1499" s="6"/>
      <c r="AA1499" s="6"/>
      <c r="AB1499" s="6"/>
      <c r="AC1499" s="6"/>
      <c r="AD1499" s="6"/>
      <c r="AE1499" s="6"/>
    </row>
    <row r="1500" spans="8:31" s="4" customFormat="1" ht="15" customHeight="1" x14ac:dyDescent="0.25">
      <c r="H1500" s="5"/>
      <c r="J1500" s="107"/>
      <c r="L1500" s="6"/>
      <c r="M1500" s="6"/>
      <c r="N1500" s="6"/>
      <c r="O1500" s="6"/>
      <c r="P1500" s="6"/>
      <c r="Q1500" s="6"/>
      <c r="R1500" s="6"/>
      <c r="S1500" s="6"/>
      <c r="T1500" s="6"/>
      <c r="U1500" s="6"/>
      <c r="V1500" s="6"/>
      <c r="W1500" s="6"/>
      <c r="X1500" s="6"/>
      <c r="Y1500" s="6"/>
      <c r="Z1500" s="6"/>
      <c r="AA1500" s="6"/>
      <c r="AB1500" s="6"/>
      <c r="AC1500" s="6"/>
      <c r="AD1500" s="6"/>
      <c r="AE1500" s="6"/>
    </row>
    <row r="1501" spans="8:31" s="4" customFormat="1" ht="15" customHeight="1" x14ac:dyDescent="0.25">
      <c r="H1501" s="5"/>
      <c r="J1501" s="107"/>
      <c r="L1501" s="6"/>
      <c r="M1501" s="6"/>
      <c r="N1501" s="6"/>
      <c r="O1501" s="6"/>
      <c r="P1501" s="6"/>
      <c r="Q1501" s="6"/>
      <c r="R1501" s="6"/>
      <c r="S1501" s="6"/>
      <c r="T1501" s="6"/>
      <c r="U1501" s="6"/>
      <c r="V1501" s="6"/>
      <c r="W1501" s="6"/>
      <c r="X1501" s="6"/>
      <c r="Y1501" s="6"/>
      <c r="Z1501" s="6"/>
      <c r="AA1501" s="6"/>
      <c r="AB1501" s="6"/>
      <c r="AC1501" s="6"/>
      <c r="AD1501" s="6"/>
      <c r="AE1501" s="6"/>
    </row>
    <row r="1502" spans="8:31" s="4" customFormat="1" ht="15" customHeight="1" x14ac:dyDescent="0.25">
      <c r="H1502" s="5"/>
      <c r="J1502" s="107"/>
      <c r="L1502" s="6"/>
      <c r="M1502" s="6"/>
      <c r="N1502" s="6"/>
      <c r="O1502" s="6"/>
      <c r="P1502" s="6"/>
      <c r="Q1502" s="6"/>
      <c r="R1502" s="6"/>
      <c r="S1502" s="6"/>
      <c r="T1502" s="6"/>
      <c r="U1502" s="6"/>
      <c r="V1502" s="6"/>
      <c r="W1502" s="6"/>
      <c r="X1502" s="6"/>
      <c r="Y1502" s="6"/>
      <c r="Z1502" s="6"/>
      <c r="AA1502" s="6"/>
      <c r="AB1502" s="6"/>
      <c r="AC1502" s="6"/>
      <c r="AD1502" s="6"/>
      <c r="AE1502" s="6"/>
    </row>
    <row r="1503" spans="8:31" s="4" customFormat="1" ht="15" customHeight="1" x14ac:dyDescent="0.25">
      <c r="H1503" s="5"/>
      <c r="J1503" s="107"/>
      <c r="L1503" s="6"/>
      <c r="M1503" s="6"/>
      <c r="N1503" s="6"/>
      <c r="O1503" s="6"/>
      <c r="P1503" s="6"/>
      <c r="Q1503" s="6"/>
      <c r="R1503" s="6"/>
      <c r="S1503" s="6"/>
      <c r="T1503" s="6"/>
      <c r="U1503" s="6"/>
      <c r="V1503" s="6"/>
      <c r="W1503" s="6"/>
      <c r="X1503" s="6"/>
      <c r="Y1503" s="6"/>
      <c r="Z1503" s="6"/>
      <c r="AA1503" s="6"/>
      <c r="AB1503" s="6"/>
      <c r="AC1503" s="6"/>
      <c r="AD1503" s="6"/>
      <c r="AE1503" s="6"/>
    </row>
    <row r="1504" spans="8:31" s="4" customFormat="1" ht="15" customHeight="1" x14ac:dyDescent="0.25">
      <c r="H1504" s="5"/>
      <c r="J1504" s="107"/>
      <c r="L1504" s="6"/>
      <c r="M1504" s="6"/>
      <c r="N1504" s="6"/>
      <c r="O1504" s="6"/>
      <c r="P1504" s="6"/>
      <c r="Q1504" s="6"/>
      <c r="R1504" s="6"/>
      <c r="S1504" s="6"/>
      <c r="T1504" s="6"/>
      <c r="U1504" s="6"/>
      <c r="V1504" s="6"/>
      <c r="W1504" s="6"/>
      <c r="X1504" s="6"/>
      <c r="Y1504" s="6"/>
      <c r="Z1504" s="6"/>
      <c r="AA1504" s="6"/>
      <c r="AB1504" s="6"/>
      <c r="AC1504" s="6"/>
      <c r="AD1504" s="6"/>
      <c r="AE1504" s="6"/>
    </row>
    <row r="1505" spans="8:31" s="4" customFormat="1" ht="15" customHeight="1" x14ac:dyDescent="0.25">
      <c r="H1505" s="5"/>
      <c r="J1505" s="107"/>
      <c r="L1505" s="6"/>
      <c r="M1505" s="6"/>
      <c r="N1505" s="6"/>
      <c r="O1505" s="6"/>
      <c r="P1505" s="6"/>
      <c r="Q1505" s="6"/>
      <c r="R1505" s="6"/>
      <c r="S1505" s="6"/>
      <c r="T1505" s="6"/>
      <c r="U1505" s="6"/>
      <c r="V1505" s="6"/>
      <c r="W1505" s="6"/>
      <c r="X1505" s="6"/>
      <c r="Y1505" s="6"/>
      <c r="Z1505" s="6"/>
      <c r="AA1505" s="6"/>
      <c r="AB1505" s="6"/>
      <c r="AC1505" s="6"/>
      <c r="AD1505" s="6"/>
      <c r="AE1505" s="6"/>
    </row>
    <row r="1506" spans="8:31" s="4" customFormat="1" ht="15" customHeight="1" x14ac:dyDescent="0.25">
      <c r="H1506" s="5"/>
      <c r="J1506" s="107"/>
      <c r="L1506" s="6"/>
      <c r="M1506" s="6"/>
      <c r="N1506" s="6"/>
      <c r="O1506" s="6"/>
      <c r="P1506" s="6"/>
      <c r="Q1506" s="6"/>
      <c r="R1506" s="6"/>
      <c r="S1506" s="6"/>
      <c r="T1506" s="6"/>
      <c r="U1506" s="6"/>
      <c r="V1506" s="6"/>
      <c r="W1506" s="6"/>
      <c r="X1506" s="6"/>
      <c r="Y1506" s="6"/>
      <c r="Z1506" s="6"/>
      <c r="AA1506" s="6"/>
      <c r="AB1506" s="6"/>
      <c r="AC1506" s="6"/>
      <c r="AD1506" s="6"/>
      <c r="AE1506" s="6"/>
    </row>
    <row r="1507" spans="8:31" s="4" customFormat="1" ht="15" customHeight="1" x14ac:dyDescent="0.25">
      <c r="H1507" s="5"/>
      <c r="J1507" s="107"/>
      <c r="L1507" s="6"/>
      <c r="M1507" s="6"/>
      <c r="N1507" s="6"/>
      <c r="O1507" s="6"/>
      <c r="P1507" s="6"/>
      <c r="Q1507" s="6"/>
      <c r="R1507" s="6"/>
      <c r="S1507" s="6"/>
      <c r="T1507" s="6"/>
      <c r="U1507" s="6"/>
      <c r="V1507" s="6"/>
      <c r="W1507" s="6"/>
      <c r="X1507" s="6"/>
      <c r="Y1507" s="6"/>
      <c r="Z1507" s="6"/>
      <c r="AA1507" s="6"/>
      <c r="AB1507" s="6"/>
      <c r="AC1507" s="6"/>
      <c r="AD1507" s="6"/>
      <c r="AE1507" s="6"/>
    </row>
    <row r="1508" spans="8:31" s="4" customFormat="1" ht="15" customHeight="1" x14ac:dyDescent="0.25">
      <c r="H1508" s="5"/>
      <c r="J1508" s="107"/>
      <c r="L1508" s="6"/>
      <c r="M1508" s="6"/>
      <c r="N1508" s="6"/>
      <c r="O1508" s="6"/>
      <c r="P1508" s="6"/>
      <c r="Q1508" s="6"/>
      <c r="R1508" s="6"/>
      <c r="S1508" s="6"/>
      <c r="T1508" s="6"/>
      <c r="U1508" s="6"/>
      <c r="V1508" s="6"/>
      <c r="W1508" s="6"/>
      <c r="X1508" s="6"/>
      <c r="Y1508" s="6"/>
      <c r="Z1508" s="6"/>
      <c r="AA1508" s="6"/>
      <c r="AB1508" s="6"/>
      <c r="AC1508" s="6"/>
      <c r="AD1508" s="6"/>
      <c r="AE1508" s="6"/>
    </row>
    <row r="1509" spans="8:31" s="4" customFormat="1" ht="15" customHeight="1" x14ac:dyDescent="0.25">
      <c r="H1509" s="5"/>
      <c r="J1509" s="107"/>
      <c r="L1509" s="6"/>
      <c r="M1509" s="6"/>
      <c r="N1509" s="6"/>
      <c r="O1509" s="6"/>
      <c r="P1509" s="6"/>
      <c r="Q1509" s="6"/>
      <c r="R1509" s="6"/>
      <c r="S1509" s="6"/>
      <c r="T1509" s="6"/>
      <c r="U1509" s="6"/>
      <c r="V1509" s="6"/>
      <c r="W1509" s="6"/>
      <c r="X1509" s="6"/>
      <c r="Y1509" s="6"/>
      <c r="Z1509" s="6"/>
      <c r="AA1509" s="6"/>
      <c r="AB1509" s="6"/>
      <c r="AC1509" s="6"/>
      <c r="AD1509" s="6"/>
      <c r="AE1509" s="6"/>
    </row>
    <row r="1510" spans="8:31" s="4" customFormat="1" ht="15" customHeight="1" x14ac:dyDescent="0.25">
      <c r="H1510" s="5"/>
      <c r="J1510" s="107"/>
      <c r="L1510" s="6"/>
      <c r="M1510" s="6"/>
      <c r="N1510" s="6"/>
      <c r="O1510" s="6"/>
      <c r="P1510" s="6"/>
      <c r="Q1510" s="6"/>
      <c r="R1510" s="6"/>
      <c r="S1510" s="6"/>
      <c r="T1510" s="6"/>
      <c r="U1510" s="6"/>
      <c r="V1510" s="6"/>
      <c r="W1510" s="6"/>
      <c r="X1510" s="6"/>
      <c r="Y1510" s="6"/>
      <c r="Z1510" s="6"/>
      <c r="AA1510" s="6"/>
      <c r="AB1510" s="6"/>
      <c r="AC1510" s="6"/>
      <c r="AD1510" s="6"/>
      <c r="AE1510" s="6"/>
    </row>
    <row r="1511" spans="8:31" s="4" customFormat="1" ht="15" customHeight="1" x14ac:dyDescent="0.25">
      <c r="H1511" s="5"/>
      <c r="J1511" s="107"/>
      <c r="L1511" s="6"/>
      <c r="M1511" s="6"/>
      <c r="N1511" s="6"/>
      <c r="O1511" s="6"/>
      <c r="P1511" s="6"/>
      <c r="Q1511" s="6"/>
      <c r="R1511" s="6"/>
      <c r="S1511" s="6"/>
      <c r="T1511" s="6"/>
      <c r="U1511" s="6"/>
      <c r="V1511" s="6"/>
      <c r="W1511" s="6"/>
      <c r="X1511" s="6"/>
      <c r="Y1511" s="6"/>
      <c r="Z1511" s="6"/>
      <c r="AA1511" s="6"/>
      <c r="AB1511" s="6"/>
      <c r="AC1511" s="6"/>
      <c r="AD1511" s="6"/>
      <c r="AE1511" s="6"/>
    </row>
    <row r="1512" spans="8:31" s="4" customFormat="1" ht="15" customHeight="1" x14ac:dyDescent="0.25">
      <c r="H1512" s="5"/>
      <c r="J1512" s="107"/>
      <c r="L1512" s="6"/>
      <c r="M1512" s="6"/>
      <c r="N1512" s="6"/>
      <c r="O1512" s="6"/>
      <c r="P1512" s="6"/>
      <c r="Q1512" s="6"/>
      <c r="R1512" s="6"/>
      <c r="S1512" s="6"/>
      <c r="T1512" s="6"/>
      <c r="U1512" s="6"/>
      <c r="V1512" s="6"/>
      <c r="W1512" s="6"/>
      <c r="X1512" s="6"/>
      <c r="Y1512" s="6"/>
      <c r="Z1512" s="6"/>
      <c r="AA1512" s="6"/>
      <c r="AB1512" s="6"/>
      <c r="AC1512" s="6"/>
      <c r="AD1512" s="6"/>
      <c r="AE1512" s="6"/>
    </row>
    <row r="1513" spans="8:31" s="4" customFormat="1" ht="15" customHeight="1" x14ac:dyDescent="0.25">
      <c r="H1513" s="5"/>
      <c r="J1513" s="107"/>
      <c r="L1513" s="6"/>
      <c r="M1513" s="6"/>
      <c r="N1513" s="6"/>
      <c r="O1513" s="6"/>
      <c r="P1513" s="6"/>
      <c r="Q1513" s="6"/>
      <c r="R1513" s="6"/>
      <c r="S1513" s="6"/>
      <c r="T1513" s="6"/>
      <c r="U1513" s="6"/>
      <c r="V1513" s="6"/>
      <c r="W1513" s="6"/>
      <c r="X1513" s="6"/>
      <c r="Y1513" s="6"/>
      <c r="Z1513" s="6"/>
      <c r="AA1513" s="6"/>
      <c r="AB1513" s="6"/>
      <c r="AC1513" s="6"/>
      <c r="AD1513" s="6"/>
      <c r="AE1513" s="6"/>
    </row>
    <row r="1514" spans="8:31" s="4" customFormat="1" ht="15" customHeight="1" x14ac:dyDescent="0.25">
      <c r="H1514" s="5"/>
      <c r="J1514" s="107"/>
      <c r="L1514" s="6"/>
      <c r="M1514" s="6"/>
      <c r="N1514" s="6"/>
      <c r="O1514" s="6"/>
      <c r="P1514" s="6"/>
      <c r="Q1514" s="6"/>
      <c r="R1514" s="6"/>
      <c r="S1514" s="6"/>
      <c r="T1514" s="6"/>
      <c r="U1514" s="6"/>
      <c r="V1514" s="6"/>
      <c r="W1514" s="6"/>
      <c r="X1514" s="6"/>
      <c r="Y1514" s="6"/>
      <c r="Z1514" s="6"/>
      <c r="AA1514" s="6"/>
      <c r="AB1514" s="6"/>
      <c r="AC1514" s="6"/>
      <c r="AD1514" s="6"/>
      <c r="AE1514" s="6"/>
    </row>
    <row r="1515" spans="8:31" s="4" customFormat="1" ht="15" customHeight="1" x14ac:dyDescent="0.25">
      <c r="H1515" s="5"/>
      <c r="J1515" s="107"/>
      <c r="L1515" s="6"/>
      <c r="M1515" s="6"/>
      <c r="N1515" s="6"/>
      <c r="O1515" s="6"/>
      <c r="P1515" s="6"/>
      <c r="Q1515" s="6"/>
      <c r="R1515" s="6"/>
      <c r="S1515" s="6"/>
      <c r="T1515" s="6"/>
      <c r="U1515" s="6"/>
      <c r="V1515" s="6"/>
      <c r="W1515" s="6"/>
      <c r="X1515" s="6"/>
      <c r="Y1515" s="6"/>
      <c r="Z1515" s="6"/>
      <c r="AA1515" s="6"/>
      <c r="AB1515" s="6"/>
      <c r="AC1515" s="6"/>
      <c r="AD1515" s="6"/>
      <c r="AE1515" s="6"/>
    </row>
    <row r="1516" spans="8:31" s="4" customFormat="1" ht="15" customHeight="1" x14ac:dyDescent="0.25">
      <c r="H1516" s="5"/>
      <c r="J1516" s="107"/>
      <c r="L1516" s="6"/>
      <c r="M1516" s="6"/>
      <c r="N1516" s="6"/>
      <c r="O1516" s="6"/>
      <c r="P1516" s="6"/>
      <c r="Q1516" s="6"/>
      <c r="R1516" s="6"/>
      <c r="S1516" s="6"/>
      <c r="T1516" s="6"/>
      <c r="U1516" s="6"/>
      <c r="V1516" s="6"/>
      <c r="W1516" s="6"/>
      <c r="X1516" s="6"/>
      <c r="Y1516" s="6"/>
      <c r="Z1516" s="6"/>
      <c r="AA1516" s="6"/>
      <c r="AB1516" s="6"/>
      <c r="AC1516" s="6"/>
      <c r="AD1516" s="6"/>
      <c r="AE1516" s="6"/>
    </row>
    <row r="1517" spans="8:31" s="4" customFormat="1" ht="15" customHeight="1" x14ac:dyDescent="0.25">
      <c r="H1517" s="5"/>
      <c r="J1517" s="107"/>
      <c r="L1517" s="6"/>
      <c r="M1517" s="6"/>
      <c r="N1517" s="6"/>
      <c r="O1517" s="6"/>
      <c r="P1517" s="6"/>
      <c r="Q1517" s="6"/>
      <c r="R1517" s="6"/>
      <c r="S1517" s="6"/>
      <c r="T1517" s="6"/>
      <c r="U1517" s="6"/>
      <c r="V1517" s="6"/>
      <c r="W1517" s="6"/>
      <c r="X1517" s="6"/>
      <c r="Y1517" s="6"/>
      <c r="Z1517" s="6"/>
      <c r="AA1517" s="6"/>
      <c r="AB1517" s="6"/>
      <c r="AC1517" s="6"/>
      <c r="AD1517" s="6"/>
      <c r="AE1517" s="6"/>
    </row>
    <row r="1518" spans="8:31" s="4" customFormat="1" ht="15" customHeight="1" x14ac:dyDescent="0.25">
      <c r="H1518" s="5"/>
      <c r="J1518" s="107"/>
      <c r="L1518" s="6"/>
      <c r="M1518" s="6"/>
      <c r="N1518" s="6"/>
      <c r="O1518" s="6"/>
      <c r="P1518" s="6"/>
      <c r="Q1518" s="6"/>
      <c r="R1518" s="6"/>
      <c r="S1518" s="6"/>
      <c r="T1518" s="6"/>
      <c r="U1518" s="6"/>
      <c r="V1518" s="6"/>
      <c r="W1518" s="6"/>
      <c r="X1518" s="6"/>
      <c r="Y1518" s="6"/>
      <c r="Z1518" s="6"/>
      <c r="AA1518" s="6"/>
      <c r="AB1518" s="6"/>
      <c r="AC1518" s="6"/>
      <c r="AD1518" s="6"/>
      <c r="AE1518" s="6"/>
    </row>
    <row r="1519" spans="8:31" s="4" customFormat="1" ht="15" customHeight="1" x14ac:dyDescent="0.25">
      <c r="H1519" s="5"/>
      <c r="J1519" s="107"/>
      <c r="L1519" s="6"/>
      <c r="M1519" s="6"/>
      <c r="N1519" s="6"/>
      <c r="O1519" s="6"/>
      <c r="P1519" s="6"/>
      <c r="Q1519" s="6"/>
      <c r="R1519" s="6"/>
      <c r="S1519" s="6"/>
      <c r="T1519" s="6"/>
      <c r="U1519" s="6"/>
      <c r="V1519" s="6"/>
      <c r="W1519" s="6"/>
      <c r="X1519" s="6"/>
      <c r="Y1519" s="6"/>
      <c r="Z1519" s="6"/>
      <c r="AA1519" s="6"/>
      <c r="AB1519" s="6"/>
      <c r="AC1519" s="6"/>
      <c r="AD1519" s="6"/>
      <c r="AE1519" s="6"/>
    </row>
    <row r="1520" spans="8:31" s="4" customFormat="1" ht="15" customHeight="1" x14ac:dyDescent="0.25">
      <c r="H1520" s="5"/>
      <c r="J1520" s="107"/>
      <c r="L1520" s="6"/>
      <c r="M1520" s="6"/>
      <c r="N1520" s="6"/>
      <c r="O1520" s="6"/>
      <c r="P1520" s="6"/>
      <c r="Q1520" s="6"/>
      <c r="R1520" s="6"/>
      <c r="S1520" s="6"/>
      <c r="T1520" s="6"/>
      <c r="U1520" s="6"/>
      <c r="V1520" s="6"/>
      <c r="W1520" s="6"/>
      <c r="X1520" s="6"/>
      <c r="Y1520" s="6"/>
      <c r="Z1520" s="6"/>
      <c r="AA1520" s="6"/>
      <c r="AB1520" s="6"/>
      <c r="AC1520" s="6"/>
      <c r="AD1520" s="6"/>
      <c r="AE1520" s="6"/>
    </row>
    <row r="1521" spans="8:31" s="4" customFormat="1" ht="15" customHeight="1" x14ac:dyDescent="0.25">
      <c r="H1521" s="5"/>
      <c r="J1521" s="107"/>
      <c r="L1521" s="6"/>
      <c r="M1521" s="6"/>
      <c r="N1521" s="6"/>
      <c r="O1521" s="6"/>
      <c r="P1521" s="6"/>
      <c r="Q1521" s="6"/>
      <c r="R1521" s="6"/>
      <c r="S1521" s="6"/>
      <c r="T1521" s="6"/>
      <c r="U1521" s="6"/>
      <c r="V1521" s="6"/>
      <c r="W1521" s="6"/>
      <c r="X1521" s="6"/>
      <c r="Y1521" s="6"/>
      <c r="Z1521" s="6"/>
      <c r="AA1521" s="6"/>
      <c r="AB1521" s="6"/>
      <c r="AC1521" s="6"/>
      <c r="AD1521" s="6"/>
      <c r="AE1521" s="6"/>
    </row>
    <row r="1522" spans="8:31" s="4" customFormat="1" ht="15" customHeight="1" x14ac:dyDescent="0.25">
      <c r="H1522" s="5"/>
      <c r="J1522" s="107"/>
      <c r="L1522" s="6"/>
      <c r="M1522" s="6"/>
      <c r="N1522" s="6"/>
      <c r="O1522" s="6"/>
      <c r="P1522" s="6"/>
      <c r="Q1522" s="6"/>
      <c r="R1522" s="6"/>
      <c r="S1522" s="6"/>
      <c r="T1522" s="6"/>
      <c r="U1522" s="6"/>
      <c r="V1522" s="6"/>
      <c r="W1522" s="6"/>
      <c r="X1522" s="6"/>
      <c r="Y1522" s="6"/>
      <c r="Z1522" s="6"/>
      <c r="AA1522" s="6"/>
      <c r="AB1522" s="6"/>
      <c r="AC1522" s="6"/>
      <c r="AD1522" s="6"/>
      <c r="AE1522" s="6"/>
    </row>
    <row r="1523" spans="8:31" s="4" customFormat="1" ht="15" customHeight="1" x14ac:dyDescent="0.25">
      <c r="H1523" s="5"/>
      <c r="J1523" s="107"/>
      <c r="L1523" s="6"/>
      <c r="M1523" s="6"/>
      <c r="N1523" s="6"/>
      <c r="O1523" s="6"/>
      <c r="P1523" s="6"/>
      <c r="Q1523" s="6"/>
      <c r="R1523" s="6"/>
      <c r="S1523" s="6"/>
      <c r="T1523" s="6"/>
      <c r="U1523" s="6"/>
      <c r="V1523" s="6"/>
      <c r="W1523" s="6"/>
      <c r="X1523" s="6"/>
      <c r="Y1523" s="6"/>
      <c r="Z1523" s="6"/>
      <c r="AA1523" s="6"/>
      <c r="AB1523" s="6"/>
      <c r="AC1523" s="6"/>
      <c r="AD1523" s="6"/>
      <c r="AE1523" s="6"/>
    </row>
    <row r="1524" spans="8:31" s="4" customFormat="1" ht="15" customHeight="1" x14ac:dyDescent="0.25">
      <c r="H1524" s="5"/>
      <c r="J1524" s="107"/>
      <c r="L1524" s="6"/>
      <c r="M1524" s="6"/>
      <c r="N1524" s="6"/>
      <c r="O1524" s="6"/>
      <c r="P1524" s="6"/>
      <c r="Q1524" s="6"/>
      <c r="R1524" s="6"/>
      <c r="S1524" s="6"/>
      <c r="T1524" s="6"/>
      <c r="U1524" s="6"/>
      <c r="V1524" s="6"/>
      <c r="W1524" s="6"/>
      <c r="X1524" s="6"/>
      <c r="Y1524" s="6"/>
      <c r="Z1524" s="6"/>
      <c r="AA1524" s="6"/>
      <c r="AB1524" s="6"/>
      <c r="AC1524" s="6"/>
      <c r="AD1524" s="6"/>
      <c r="AE1524" s="6"/>
    </row>
    <row r="1525" spans="8:31" s="4" customFormat="1" ht="15" customHeight="1" x14ac:dyDescent="0.25">
      <c r="H1525" s="5"/>
      <c r="J1525" s="107"/>
      <c r="L1525" s="6"/>
      <c r="M1525" s="6"/>
      <c r="N1525" s="6"/>
      <c r="O1525" s="6"/>
      <c r="P1525" s="6"/>
      <c r="Q1525" s="6"/>
      <c r="R1525" s="6"/>
      <c r="S1525" s="6"/>
      <c r="T1525" s="6"/>
      <c r="U1525" s="6"/>
      <c r="V1525" s="6"/>
      <c r="W1525" s="6"/>
      <c r="X1525" s="6"/>
      <c r="Y1525" s="6"/>
      <c r="Z1525" s="6"/>
      <c r="AA1525" s="6"/>
      <c r="AB1525" s="6"/>
      <c r="AC1525" s="6"/>
      <c r="AD1525" s="6"/>
      <c r="AE1525" s="6"/>
    </row>
    <row r="1526" spans="8:31" s="4" customFormat="1" ht="15" customHeight="1" x14ac:dyDescent="0.25">
      <c r="H1526" s="5"/>
      <c r="J1526" s="107"/>
      <c r="L1526" s="6"/>
      <c r="M1526" s="6"/>
      <c r="N1526" s="6"/>
      <c r="O1526" s="6"/>
      <c r="P1526" s="6"/>
      <c r="Q1526" s="6"/>
      <c r="R1526" s="6"/>
      <c r="S1526" s="6"/>
      <c r="T1526" s="6"/>
      <c r="U1526" s="6"/>
      <c r="V1526" s="6"/>
      <c r="W1526" s="6"/>
      <c r="X1526" s="6"/>
      <c r="Y1526" s="6"/>
      <c r="Z1526" s="6"/>
      <c r="AA1526" s="6"/>
      <c r="AB1526" s="6"/>
      <c r="AC1526" s="6"/>
      <c r="AD1526" s="6"/>
      <c r="AE1526" s="6"/>
    </row>
    <row r="1527" spans="8:31" s="4" customFormat="1" ht="15" customHeight="1" x14ac:dyDescent="0.25">
      <c r="H1527" s="5"/>
      <c r="J1527" s="107"/>
      <c r="L1527" s="6"/>
      <c r="M1527" s="6"/>
      <c r="N1527" s="6"/>
      <c r="O1527" s="6"/>
      <c r="P1527" s="6"/>
      <c r="Q1527" s="6"/>
      <c r="R1527" s="6"/>
      <c r="S1527" s="6"/>
      <c r="T1527" s="6"/>
      <c r="U1527" s="6"/>
      <c r="V1527" s="6"/>
      <c r="W1527" s="6"/>
      <c r="X1527" s="6"/>
      <c r="Y1527" s="6"/>
      <c r="Z1527" s="6"/>
      <c r="AA1527" s="6"/>
      <c r="AB1527" s="6"/>
      <c r="AC1527" s="6"/>
      <c r="AD1527" s="6"/>
      <c r="AE1527" s="6"/>
    </row>
    <row r="1528" spans="8:31" s="4" customFormat="1" ht="15" customHeight="1" x14ac:dyDescent="0.25">
      <c r="H1528" s="5"/>
      <c r="J1528" s="107"/>
      <c r="L1528" s="6"/>
      <c r="M1528" s="6"/>
      <c r="N1528" s="6"/>
      <c r="O1528" s="6"/>
      <c r="P1528" s="6"/>
      <c r="Q1528" s="6"/>
      <c r="R1528" s="6"/>
      <c r="S1528" s="6"/>
      <c r="T1528" s="6"/>
      <c r="U1528" s="6"/>
      <c r="V1528" s="6"/>
      <c r="W1528" s="6"/>
      <c r="X1528" s="6"/>
      <c r="Y1528" s="6"/>
      <c r="Z1528" s="6"/>
      <c r="AA1528" s="6"/>
      <c r="AB1528" s="6"/>
      <c r="AC1528" s="6"/>
      <c r="AD1528" s="6"/>
      <c r="AE1528" s="6"/>
    </row>
    <row r="1529" spans="8:31" s="4" customFormat="1" ht="15" customHeight="1" x14ac:dyDescent="0.25">
      <c r="H1529" s="5"/>
      <c r="J1529" s="107"/>
      <c r="L1529" s="6"/>
      <c r="M1529" s="6"/>
      <c r="N1529" s="6"/>
      <c r="O1529" s="6"/>
      <c r="P1529" s="6"/>
      <c r="Q1529" s="6"/>
      <c r="R1529" s="6"/>
      <c r="S1529" s="6"/>
      <c r="T1529" s="6"/>
      <c r="U1529" s="6"/>
      <c r="V1529" s="6"/>
      <c r="W1529" s="6"/>
      <c r="X1529" s="6"/>
      <c r="Y1529" s="6"/>
      <c r="Z1529" s="6"/>
      <c r="AA1529" s="6"/>
      <c r="AB1529" s="6"/>
      <c r="AC1529" s="6"/>
      <c r="AD1529" s="6"/>
      <c r="AE1529" s="6"/>
    </row>
    <row r="1530" spans="8:31" s="4" customFormat="1" ht="15" customHeight="1" x14ac:dyDescent="0.25">
      <c r="H1530" s="5"/>
      <c r="J1530" s="107"/>
      <c r="L1530" s="6"/>
      <c r="M1530" s="6"/>
      <c r="N1530" s="6"/>
      <c r="O1530" s="6"/>
      <c r="P1530" s="6"/>
      <c r="Q1530" s="6"/>
      <c r="R1530" s="6"/>
      <c r="S1530" s="6"/>
      <c r="T1530" s="6"/>
      <c r="U1530" s="6"/>
      <c r="V1530" s="6"/>
      <c r="W1530" s="6"/>
      <c r="X1530" s="6"/>
      <c r="Y1530" s="6"/>
      <c r="Z1530" s="6"/>
      <c r="AA1530" s="6"/>
      <c r="AB1530" s="6"/>
      <c r="AC1530" s="6"/>
      <c r="AD1530" s="6"/>
      <c r="AE1530" s="6"/>
    </row>
    <row r="1531" spans="8:31" s="4" customFormat="1" ht="15" customHeight="1" x14ac:dyDescent="0.25">
      <c r="H1531" s="5"/>
      <c r="J1531" s="107"/>
      <c r="L1531" s="6"/>
      <c r="M1531" s="6"/>
      <c r="N1531" s="6"/>
      <c r="O1531" s="6"/>
      <c r="P1531" s="6"/>
      <c r="Q1531" s="6"/>
      <c r="R1531" s="6"/>
      <c r="S1531" s="6"/>
      <c r="T1531" s="6"/>
      <c r="U1531" s="6"/>
      <c r="V1531" s="6"/>
      <c r="W1531" s="6"/>
      <c r="X1531" s="6"/>
      <c r="Y1531" s="6"/>
      <c r="Z1531" s="6"/>
      <c r="AA1531" s="6"/>
      <c r="AB1531" s="6"/>
      <c r="AC1531" s="6"/>
      <c r="AD1531" s="6"/>
      <c r="AE1531" s="6"/>
    </row>
    <row r="1532" spans="8:31" s="4" customFormat="1" ht="15" customHeight="1" x14ac:dyDescent="0.25">
      <c r="H1532" s="5"/>
      <c r="J1532" s="107"/>
      <c r="L1532" s="6"/>
      <c r="M1532" s="6"/>
      <c r="N1532" s="6"/>
      <c r="O1532" s="6"/>
      <c r="P1532" s="6"/>
      <c r="Q1532" s="6"/>
      <c r="R1532" s="6"/>
      <c r="S1532" s="6"/>
      <c r="T1532" s="6"/>
      <c r="U1532" s="6"/>
      <c r="V1532" s="6"/>
      <c r="W1532" s="6"/>
      <c r="X1532" s="6"/>
      <c r="Y1532" s="6"/>
      <c r="Z1532" s="6"/>
      <c r="AA1532" s="6"/>
      <c r="AB1532" s="6"/>
      <c r="AC1532" s="6"/>
      <c r="AD1532" s="6"/>
      <c r="AE1532" s="6"/>
    </row>
    <row r="1533" spans="8:31" s="4" customFormat="1" ht="15" customHeight="1" x14ac:dyDescent="0.25">
      <c r="H1533" s="5"/>
      <c r="J1533" s="107"/>
      <c r="L1533" s="6"/>
      <c r="M1533" s="6"/>
      <c r="N1533" s="6"/>
      <c r="O1533" s="6"/>
      <c r="P1533" s="6"/>
      <c r="Q1533" s="6"/>
      <c r="R1533" s="6"/>
      <c r="S1533" s="6"/>
      <c r="T1533" s="6"/>
      <c r="U1533" s="6"/>
      <c r="V1533" s="6"/>
      <c r="W1533" s="6"/>
      <c r="X1533" s="6"/>
      <c r="Y1533" s="6"/>
      <c r="Z1533" s="6"/>
      <c r="AA1533" s="6"/>
      <c r="AB1533" s="6"/>
      <c r="AC1533" s="6"/>
      <c r="AD1533" s="6"/>
      <c r="AE1533" s="6"/>
    </row>
    <row r="1534" spans="8:31" s="4" customFormat="1" ht="15" customHeight="1" x14ac:dyDescent="0.25">
      <c r="H1534" s="5"/>
      <c r="J1534" s="107"/>
      <c r="L1534" s="6"/>
      <c r="M1534" s="6"/>
      <c r="N1534" s="6"/>
      <c r="O1534" s="6"/>
      <c r="P1534" s="6"/>
      <c r="Q1534" s="6"/>
      <c r="R1534" s="6"/>
      <c r="S1534" s="6"/>
      <c r="T1534" s="6"/>
      <c r="U1534" s="6"/>
      <c r="V1534" s="6"/>
      <c r="W1534" s="6"/>
      <c r="X1534" s="6"/>
      <c r="Y1534" s="6"/>
      <c r="Z1534" s="6"/>
      <c r="AA1534" s="6"/>
      <c r="AB1534" s="6"/>
      <c r="AC1534" s="6"/>
      <c r="AD1534" s="6"/>
      <c r="AE1534" s="6"/>
    </row>
    <row r="1535" spans="8:31" s="4" customFormat="1" ht="15" customHeight="1" x14ac:dyDescent="0.25">
      <c r="H1535" s="5"/>
      <c r="J1535" s="107"/>
      <c r="L1535" s="6"/>
      <c r="M1535" s="6"/>
      <c r="N1535" s="6"/>
      <c r="O1535" s="6"/>
      <c r="P1535" s="6"/>
      <c r="Q1535" s="6"/>
      <c r="R1535" s="6"/>
      <c r="S1535" s="6"/>
      <c r="T1535" s="6"/>
      <c r="U1535" s="6"/>
      <c r="V1535" s="6"/>
      <c r="W1535" s="6"/>
      <c r="X1535" s="6"/>
      <c r="Y1535" s="6"/>
      <c r="Z1535" s="6"/>
      <c r="AA1535" s="6"/>
      <c r="AB1535" s="6"/>
      <c r="AC1535" s="6"/>
      <c r="AD1535" s="6"/>
      <c r="AE1535" s="6"/>
    </row>
    <row r="1536" spans="8:31" s="4" customFormat="1" ht="15" customHeight="1" x14ac:dyDescent="0.25">
      <c r="H1536" s="5"/>
      <c r="J1536" s="107"/>
      <c r="L1536" s="6"/>
      <c r="M1536" s="6"/>
      <c r="N1536" s="6"/>
      <c r="O1536" s="6"/>
      <c r="P1536" s="6"/>
      <c r="Q1536" s="6"/>
      <c r="R1536" s="6"/>
      <c r="S1536" s="6"/>
      <c r="T1536" s="6"/>
      <c r="U1536" s="6"/>
      <c r="V1536" s="6"/>
      <c r="W1536" s="6"/>
      <c r="X1536" s="6"/>
      <c r="Y1536" s="6"/>
      <c r="Z1536" s="6"/>
      <c r="AA1536" s="6"/>
      <c r="AB1536" s="6"/>
      <c r="AC1536" s="6"/>
      <c r="AD1536" s="6"/>
      <c r="AE1536" s="6"/>
    </row>
    <row r="1537" spans="8:31" s="4" customFormat="1" ht="15" customHeight="1" x14ac:dyDescent="0.25">
      <c r="H1537" s="5"/>
      <c r="J1537" s="107"/>
      <c r="L1537" s="6"/>
      <c r="M1537" s="6"/>
      <c r="N1537" s="6"/>
      <c r="O1537" s="6"/>
      <c r="P1537" s="6"/>
      <c r="Q1537" s="6"/>
      <c r="R1537" s="6"/>
      <c r="S1537" s="6"/>
      <c r="T1537" s="6"/>
      <c r="U1537" s="6"/>
      <c r="V1537" s="6"/>
      <c r="W1537" s="6"/>
      <c r="X1537" s="6"/>
      <c r="Y1537" s="6"/>
      <c r="Z1537" s="6"/>
      <c r="AA1537" s="6"/>
      <c r="AB1537" s="6"/>
      <c r="AC1537" s="6"/>
      <c r="AD1537" s="6"/>
      <c r="AE1537" s="6"/>
    </row>
    <row r="1538" spans="8:31" s="4" customFormat="1" ht="15" customHeight="1" x14ac:dyDescent="0.25">
      <c r="H1538" s="5"/>
      <c r="J1538" s="107"/>
      <c r="L1538" s="6"/>
      <c r="M1538" s="6"/>
      <c r="N1538" s="6"/>
      <c r="O1538" s="6"/>
      <c r="P1538" s="6"/>
      <c r="Q1538" s="6"/>
      <c r="R1538" s="6"/>
      <c r="S1538" s="6"/>
      <c r="T1538" s="6"/>
      <c r="U1538" s="6"/>
      <c r="V1538" s="6"/>
      <c r="W1538" s="6"/>
      <c r="X1538" s="6"/>
      <c r="Y1538" s="6"/>
      <c r="Z1538" s="6"/>
      <c r="AA1538" s="6"/>
      <c r="AB1538" s="6"/>
      <c r="AC1538" s="6"/>
      <c r="AD1538" s="6"/>
      <c r="AE1538" s="6"/>
    </row>
    <row r="1539" spans="8:31" s="4" customFormat="1" ht="15" customHeight="1" x14ac:dyDescent="0.25">
      <c r="H1539" s="5"/>
      <c r="J1539" s="107"/>
      <c r="L1539" s="6"/>
      <c r="M1539" s="6"/>
      <c r="N1539" s="6"/>
      <c r="O1539" s="6"/>
      <c r="P1539" s="6"/>
      <c r="Q1539" s="6"/>
      <c r="R1539" s="6"/>
      <c r="S1539" s="6"/>
      <c r="T1539" s="6"/>
      <c r="U1539" s="6"/>
      <c r="V1539" s="6"/>
      <c r="W1539" s="6"/>
      <c r="X1539" s="6"/>
      <c r="Y1539" s="6"/>
      <c r="Z1539" s="6"/>
      <c r="AA1539" s="6"/>
      <c r="AB1539" s="6"/>
      <c r="AC1539" s="6"/>
      <c r="AD1539" s="6"/>
      <c r="AE1539" s="6"/>
    </row>
    <row r="1540" spans="8:31" s="4" customFormat="1" ht="15" customHeight="1" x14ac:dyDescent="0.25">
      <c r="H1540" s="5"/>
      <c r="J1540" s="107"/>
      <c r="L1540" s="6"/>
      <c r="M1540" s="6"/>
      <c r="N1540" s="6"/>
      <c r="O1540" s="6"/>
      <c r="P1540" s="6"/>
      <c r="Q1540" s="6"/>
      <c r="R1540" s="6"/>
      <c r="S1540" s="6"/>
      <c r="T1540" s="6"/>
      <c r="U1540" s="6"/>
      <c r="V1540" s="6"/>
      <c r="W1540" s="6"/>
      <c r="X1540" s="6"/>
      <c r="Y1540" s="6"/>
      <c r="Z1540" s="6"/>
      <c r="AA1540" s="6"/>
      <c r="AB1540" s="6"/>
      <c r="AC1540" s="6"/>
      <c r="AD1540" s="6"/>
      <c r="AE1540" s="6"/>
    </row>
    <row r="1541" spans="8:31" s="4" customFormat="1" ht="15" customHeight="1" x14ac:dyDescent="0.25">
      <c r="H1541" s="5"/>
      <c r="J1541" s="107"/>
      <c r="L1541" s="6"/>
      <c r="M1541" s="6"/>
      <c r="N1541" s="6"/>
      <c r="O1541" s="6"/>
      <c r="P1541" s="6"/>
      <c r="Q1541" s="6"/>
      <c r="R1541" s="6"/>
      <c r="S1541" s="6"/>
      <c r="T1541" s="6"/>
      <c r="U1541" s="6"/>
      <c r="V1541" s="6"/>
      <c r="W1541" s="6"/>
      <c r="X1541" s="6"/>
      <c r="Y1541" s="6"/>
      <c r="Z1541" s="6"/>
      <c r="AA1541" s="6"/>
      <c r="AB1541" s="6"/>
      <c r="AC1541" s="6"/>
      <c r="AD1541" s="6"/>
      <c r="AE1541" s="6"/>
    </row>
    <row r="1542" spans="8:31" s="4" customFormat="1" ht="15" customHeight="1" x14ac:dyDescent="0.25">
      <c r="H1542" s="5"/>
      <c r="J1542" s="107"/>
      <c r="L1542" s="6"/>
      <c r="M1542" s="6"/>
      <c r="N1542" s="6"/>
      <c r="O1542" s="6"/>
      <c r="P1542" s="6"/>
      <c r="Q1542" s="6"/>
      <c r="R1542" s="6"/>
      <c r="S1542" s="6"/>
      <c r="T1542" s="6"/>
      <c r="U1542" s="6"/>
      <c r="V1542" s="6"/>
      <c r="W1542" s="6"/>
      <c r="X1542" s="6"/>
      <c r="Y1542" s="6"/>
      <c r="Z1542" s="6"/>
      <c r="AA1542" s="6"/>
      <c r="AB1542" s="6"/>
      <c r="AC1542" s="6"/>
      <c r="AD1542" s="6"/>
      <c r="AE1542" s="6"/>
    </row>
    <row r="1543" spans="8:31" s="4" customFormat="1" ht="15" customHeight="1" x14ac:dyDescent="0.25">
      <c r="H1543" s="5"/>
      <c r="J1543" s="107"/>
      <c r="L1543" s="6"/>
      <c r="M1543" s="6"/>
      <c r="N1543" s="6"/>
      <c r="O1543" s="6"/>
      <c r="P1543" s="6"/>
      <c r="Q1543" s="6"/>
      <c r="R1543" s="6"/>
      <c r="S1543" s="6"/>
      <c r="T1543" s="6"/>
      <c r="U1543" s="6"/>
      <c r="V1543" s="6"/>
      <c r="W1543" s="6"/>
      <c r="X1543" s="6"/>
      <c r="Y1543" s="6"/>
      <c r="Z1543" s="6"/>
      <c r="AA1543" s="6"/>
      <c r="AB1543" s="6"/>
      <c r="AC1543" s="6"/>
      <c r="AD1543" s="6"/>
      <c r="AE1543" s="6"/>
    </row>
    <row r="1544" spans="8:31" s="4" customFormat="1" ht="15" customHeight="1" x14ac:dyDescent="0.25">
      <c r="H1544" s="5"/>
      <c r="J1544" s="107"/>
      <c r="L1544" s="6"/>
      <c r="M1544" s="6"/>
      <c r="N1544" s="6"/>
      <c r="O1544" s="6"/>
      <c r="P1544" s="6"/>
      <c r="Q1544" s="6"/>
      <c r="R1544" s="6"/>
      <c r="S1544" s="6"/>
      <c r="T1544" s="6"/>
      <c r="U1544" s="6"/>
      <c r="V1544" s="6"/>
      <c r="W1544" s="6"/>
      <c r="X1544" s="6"/>
      <c r="Y1544" s="6"/>
      <c r="Z1544" s="6"/>
      <c r="AA1544" s="6"/>
      <c r="AB1544" s="6"/>
      <c r="AC1544" s="6"/>
      <c r="AD1544" s="6"/>
      <c r="AE1544" s="6"/>
    </row>
    <row r="1545" spans="8:31" s="4" customFormat="1" ht="15" customHeight="1" x14ac:dyDescent="0.25">
      <c r="H1545" s="5"/>
      <c r="J1545" s="107"/>
      <c r="L1545" s="6"/>
      <c r="M1545" s="6"/>
      <c r="N1545" s="6"/>
      <c r="O1545" s="6"/>
      <c r="P1545" s="6"/>
      <c r="Q1545" s="6"/>
      <c r="R1545" s="6"/>
      <c r="S1545" s="6"/>
      <c r="T1545" s="6"/>
      <c r="U1545" s="6"/>
      <c r="V1545" s="6"/>
      <c r="W1545" s="6"/>
      <c r="X1545" s="6"/>
      <c r="Y1545" s="6"/>
      <c r="Z1545" s="6"/>
      <c r="AA1545" s="6"/>
      <c r="AB1545" s="6"/>
      <c r="AC1545" s="6"/>
      <c r="AD1545" s="6"/>
      <c r="AE1545" s="6"/>
    </row>
    <row r="1546" spans="8:31" s="4" customFormat="1" ht="15" customHeight="1" x14ac:dyDescent="0.25">
      <c r="H1546" s="5"/>
      <c r="J1546" s="107"/>
      <c r="L1546" s="6"/>
      <c r="M1546" s="6"/>
      <c r="N1546" s="6"/>
      <c r="O1546" s="6"/>
      <c r="P1546" s="6"/>
      <c r="Q1546" s="6"/>
      <c r="R1546" s="6"/>
      <c r="S1546" s="6"/>
      <c r="T1546" s="6"/>
      <c r="U1546" s="6"/>
      <c r="V1546" s="6"/>
      <c r="W1546" s="6"/>
      <c r="X1546" s="6"/>
      <c r="Y1546" s="6"/>
      <c r="Z1546" s="6"/>
      <c r="AA1546" s="6"/>
      <c r="AB1546" s="6"/>
      <c r="AC1546" s="6"/>
      <c r="AD1546" s="6"/>
      <c r="AE1546" s="6"/>
    </row>
    <row r="1547" spans="8:31" s="4" customFormat="1" ht="15" customHeight="1" x14ac:dyDescent="0.25">
      <c r="H1547" s="5"/>
      <c r="J1547" s="107"/>
      <c r="L1547" s="6"/>
      <c r="M1547" s="6"/>
      <c r="N1547" s="6"/>
      <c r="O1547" s="6"/>
      <c r="P1547" s="6"/>
      <c r="Q1547" s="6"/>
      <c r="R1547" s="6"/>
      <c r="S1547" s="6"/>
      <c r="T1547" s="6"/>
      <c r="U1547" s="6"/>
      <c r="V1547" s="6"/>
      <c r="W1547" s="6"/>
      <c r="X1547" s="6"/>
      <c r="Y1547" s="6"/>
      <c r="Z1547" s="6"/>
      <c r="AA1547" s="6"/>
      <c r="AB1547" s="6"/>
      <c r="AC1547" s="6"/>
      <c r="AD1547" s="6"/>
      <c r="AE1547" s="6"/>
    </row>
    <row r="1548" spans="8:31" s="4" customFormat="1" ht="15" customHeight="1" x14ac:dyDescent="0.25">
      <c r="H1548" s="5"/>
      <c r="J1548" s="107"/>
      <c r="L1548" s="6"/>
      <c r="M1548" s="6"/>
      <c r="N1548" s="6"/>
      <c r="O1548" s="6"/>
      <c r="P1548" s="6"/>
      <c r="Q1548" s="6"/>
      <c r="R1548" s="6"/>
      <c r="S1548" s="6"/>
      <c r="T1548" s="6"/>
      <c r="U1548" s="6"/>
      <c r="V1548" s="6"/>
      <c r="W1548" s="6"/>
      <c r="X1548" s="6"/>
      <c r="Y1548" s="6"/>
      <c r="Z1548" s="6"/>
      <c r="AA1548" s="6"/>
      <c r="AB1548" s="6"/>
      <c r="AC1548" s="6"/>
      <c r="AD1548" s="6"/>
      <c r="AE1548" s="6"/>
    </row>
    <row r="1549" spans="8:31" s="4" customFormat="1" ht="15" customHeight="1" x14ac:dyDescent="0.25">
      <c r="H1549" s="5"/>
      <c r="J1549" s="107"/>
      <c r="L1549" s="6"/>
      <c r="M1549" s="6"/>
      <c r="N1549" s="6"/>
      <c r="O1549" s="6"/>
      <c r="P1549" s="6"/>
      <c r="Q1549" s="6"/>
      <c r="R1549" s="6"/>
      <c r="S1549" s="6"/>
      <c r="T1549" s="6"/>
      <c r="U1549" s="6"/>
      <c r="V1549" s="6"/>
      <c r="W1549" s="6"/>
      <c r="X1549" s="6"/>
      <c r="Y1549" s="6"/>
      <c r="Z1549" s="6"/>
      <c r="AA1549" s="6"/>
      <c r="AB1549" s="6"/>
      <c r="AC1549" s="6"/>
      <c r="AD1549" s="6"/>
      <c r="AE1549" s="6"/>
    </row>
    <row r="1550" spans="8:31" s="4" customFormat="1" ht="15" customHeight="1" x14ac:dyDescent="0.25">
      <c r="H1550" s="5"/>
      <c r="J1550" s="107"/>
      <c r="L1550" s="6"/>
      <c r="M1550" s="6"/>
      <c r="N1550" s="6"/>
      <c r="O1550" s="6"/>
      <c r="P1550" s="6"/>
      <c r="Q1550" s="6"/>
      <c r="R1550" s="6"/>
      <c r="S1550" s="6"/>
      <c r="T1550" s="6"/>
      <c r="U1550" s="6"/>
      <c r="V1550" s="6"/>
      <c r="W1550" s="6"/>
      <c r="X1550" s="6"/>
      <c r="Y1550" s="6"/>
      <c r="Z1550" s="6"/>
      <c r="AA1550" s="6"/>
      <c r="AB1550" s="6"/>
      <c r="AC1550" s="6"/>
      <c r="AD1550" s="6"/>
      <c r="AE1550" s="6"/>
    </row>
    <row r="1551" spans="8:31" s="4" customFormat="1" ht="15" customHeight="1" x14ac:dyDescent="0.25">
      <c r="H1551" s="5"/>
      <c r="J1551" s="107"/>
      <c r="L1551" s="6"/>
      <c r="M1551" s="6"/>
      <c r="N1551" s="6"/>
      <c r="O1551" s="6"/>
      <c r="P1551" s="6"/>
      <c r="Q1551" s="6"/>
      <c r="R1551" s="6"/>
      <c r="S1551" s="6"/>
      <c r="T1551" s="6"/>
      <c r="U1551" s="6"/>
      <c r="V1551" s="6"/>
      <c r="W1551" s="6"/>
      <c r="X1551" s="6"/>
      <c r="Y1551" s="6"/>
      <c r="Z1551" s="6"/>
      <c r="AA1551" s="6"/>
      <c r="AB1551" s="6"/>
      <c r="AC1551" s="6"/>
      <c r="AD1551" s="6"/>
      <c r="AE1551" s="6"/>
    </row>
    <row r="1552" spans="8:31" s="4" customFormat="1" ht="15" customHeight="1" x14ac:dyDescent="0.25">
      <c r="H1552" s="5"/>
      <c r="J1552" s="107"/>
      <c r="L1552" s="6"/>
      <c r="M1552" s="6"/>
      <c r="N1552" s="6"/>
      <c r="O1552" s="6"/>
      <c r="P1552" s="6"/>
      <c r="Q1552" s="6"/>
      <c r="R1552" s="6"/>
      <c r="S1552" s="6"/>
      <c r="T1552" s="6"/>
      <c r="U1552" s="6"/>
      <c r="V1552" s="6"/>
      <c r="W1552" s="6"/>
      <c r="X1552" s="6"/>
      <c r="Y1552" s="6"/>
      <c r="Z1552" s="6"/>
      <c r="AA1552" s="6"/>
      <c r="AB1552" s="6"/>
      <c r="AC1552" s="6"/>
      <c r="AD1552" s="6"/>
      <c r="AE1552" s="6"/>
    </row>
    <row r="1553" spans="8:31" s="4" customFormat="1" ht="15" customHeight="1" x14ac:dyDescent="0.25">
      <c r="H1553" s="5"/>
      <c r="J1553" s="107"/>
      <c r="L1553" s="6"/>
      <c r="M1553" s="6"/>
      <c r="N1553" s="6"/>
      <c r="O1553" s="6"/>
      <c r="P1553" s="6"/>
      <c r="Q1553" s="6"/>
      <c r="R1553" s="6"/>
      <c r="S1553" s="6"/>
      <c r="T1553" s="6"/>
      <c r="U1553" s="6"/>
      <c r="V1553" s="6"/>
      <c r="W1553" s="6"/>
      <c r="X1553" s="6"/>
      <c r="Y1553" s="6"/>
      <c r="Z1553" s="6"/>
      <c r="AA1553" s="6"/>
      <c r="AB1553" s="6"/>
      <c r="AC1553" s="6"/>
      <c r="AD1553" s="6"/>
      <c r="AE1553" s="6"/>
    </row>
    <row r="1554" spans="8:31" s="4" customFormat="1" ht="15" customHeight="1" x14ac:dyDescent="0.25">
      <c r="H1554" s="5"/>
      <c r="J1554" s="107"/>
      <c r="L1554" s="6"/>
      <c r="M1554" s="6"/>
      <c r="N1554" s="6"/>
      <c r="O1554" s="6"/>
      <c r="P1554" s="6"/>
      <c r="Q1554" s="6"/>
      <c r="R1554" s="6"/>
      <c r="S1554" s="6"/>
      <c r="T1554" s="6"/>
      <c r="U1554" s="6"/>
      <c r="V1554" s="6"/>
      <c r="W1554" s="6"/>
      <c r="X1554" s="6"/>
      <c r="Y1554" s="6"/>
      <c r="Z1554" s="6"/>
      <c r="AA1554" s="6"/>
      <c r="AB1554" s="6"/>
      <c r="AC1554" s="6"/>
      <c r="AD1554" s="6"/>
      <c r="AE1554" s="6"/>
    </row>
    <row r="1555" spans="8:31" s="4" customFormat="1" ht="15" customHeight="1" x14ac:dyDescent="0.25">
      <c r="H1555" s="5"/>
      <c r="J1555" s="107"/>
      <c r="L1555" s="6"/>
      <c r="M1555" s="6"/>
      <c r="N1555" s="6"/>
      <c r="O1555" s="6"/>
      <c r="P1555" s="6"/>
      <c r="Q1555" s="6"/>
      <c r="R1555" s="6"/>
      <c r="S1555" s="6"/>
      <c r="T1555" s="6"/>
      <c r="U1555" s="6"/>
      <c r="V1555" s="6"/>
      <c r="W1555" s="6"/>
      <c r="X1555" s="6"/>
      <c r="Y1555" s="6"/>
      <c r="Z1555" s="6"/>
      <c r="AA1555" s="6"/>
      <c r="AB1555" s="6"/>
      <c r="AC1555" s="6"/>
      <c r="AD1555" s="6"/>
      <c r="AE1555" s="6"/>
    </row>
    <row r="1556" spans="8:31" s="4" customFormat="1" ht="15" customHeight="1" x14ac:dyDescent="0.25">
      <c r="H1556" s="5"/>
      <c r="J1556" s="107"/>
      <c r="L1556" s="6"/>
      <c r="M1556" s="6"/>
      <c r="N1556" s="6"/>
      <c r="O1556" s="6"/>
      <c r="P1556" s="6"/>
      <c r="Q1556" s="6"/>
      <c r="R1556" s="6"/>
      <c r="S1556" s="6"/>
      <c r="T1556" s="6"/>
      <c r="U1556" s="6"/>
      <c r="V1556" s="6"/>
      <c r="W1556" s="6"/>
      <c r="X1556" s="6"/>
      <c r="Y1556" s="6"/>
      <c r="Z1556" s="6"/>
      <c r="AA1556" s="6"/>
      <c r="AB1556" s="6"/>
      <c r="AC1556" s="6"/>
      <c r="AD1556" s="6"/>
      <c r="AE1556" s="6"/>
    </row>
    <row r="1557" spans="8:31" s="4" customFormat="1" ht="15" customHeight="1" x14ac:dyDescent="0.25">
      <c r="H1557" s="5"/>
      <c r="J1557" s="107"/>
      <c r="L1557" s="6"/>
      <c r="M1557" s="6"/>
      <c r="N1557" s="6"/>
      <c r="O1557" s="6"/>
      <c r="P1557" s="6"/>
      <c r="Q1557" s="6"/>
      <c r="R1557" s="6"/>
      <c r="S1557" s="6"/>
      <c r="T1557" s="6"/>
      <c r="U1557" s="6"/>
      <c r="V1557" s="6"/>
      <c r="W1557" s="6"/>
      <c r="X1557" s="6"/>
      <c r="Y1557" s="6"/>
      <c r="Z1557" s="6"/>
      <c r="AA1557" s="6"/>
      <c r="AB1557" s="6"/>
      <c r="AC1557" s="6"/>
      <c r="AD1557" s="6"/>
      <c r="AE1557" s="6"/>
    </row>
    <row r="1558" spans="8:31" s="4" customFormat="1" ht="15" customHeight="1" x14ac:dyDescent="0.25">
      <c r="H1558" s="5"/>
      <c r="J1558" s="107"/>
      <c r="L1558" s="6"/>
      <c r="M1558" s="6"/>
      <c r="N1558" s="6"/>
      <c r="O1558" s="6"/>
      <c r="P1558" s="6"/>
      <c r="Q1558" s="6"/>
      <c r="R1558" s="6"/>
      <c r="S1558" s="6"/>
      <c r="T1558" s="6"/>
      <c r="U1558" s="6"/>
      <c r="V1558" s="6"/>
      <c r="W1558" s="6"/>
      <c r="X1558" s="6"/>
      <c r="Y1558" s="6"/>
      <c r="Z1558" s="6"/>
      <c r="AA1558" s="6"/>
      <c r="AB1558" s="6"/>
      <c r="AC1558" s="6"/>
      <c r="AD1558" s="6"/>
      <c r="AE1558" s="6"/>
    </row>
    <row r="1559" spans="8:31" s="4" customFormat="1" ht="15" customHeight="1" x14ac:dyDescent="0.25">
      <c r="H1559" s="5"/>
      <c r="J1559" s="107"/>
      <c r="L1559" s="6"/>
      <c r="M1559" s="6"/>
      <c r="N1559" s="6"/>
      <c r="O1559" s="6"/>
      <c r="P1559" s="6"/>
      <c r="Q1559" s="6"/>
      <c r="R1559" s="6"/>
      <c r="S1559" s="6"/>
      <c r="T1559" s="6"/>
      <c r="U1559" s="6"/>
      <c r="V1559" s="6"/>
      <c r="W1559" s="6"/>
      <c r="X1559" s="6"/>
      <c r="Y1559" s="6"/>
      <c r="Z1559" s="6"/>
      <c r="AA1559" s="6"/>
      <c r="AB1559" s="6"/>
      <c r="AC1559" s="6"/>
      <c r="AD1559" s="6"/>
      <c r="AE1559" s="6"/>
    </row>
    <row r="1560" spans="8:31" s="4" customFormat="1" ht="15" customHeight="1" x14ac:dyDescent="0.25">
      <c r="H1560" s="5"/>
      <c r="J1560" s="107"/>
      <c r="L1560" s="6"/>
      <c r="M1560" s="6"/>
      <c r="N1560" s="6"/>
      <c r="O1560" s="6"/>
      <c r="P1560" s="6"/>
      <c r="Q1560" s="6"/>
      <c r="R1560" s="6"/>
      <c r="S1560" s="6"/>
      <c r="T1560" s="6"/>
      <c r="U1560" s="6"/>
      <c r="V1560" s="6"/>
      <c r="W1560" s="6"/>
      <c r="X1560" s="6"/>
      <c r="Y1560" s="6"/>
      <c r="Z1560" s="6"/>
      <c r="AA1560" s="6"/>
      <c r="AB1560" s="6"/>
      <c r="AC1560" s="6"/>
      <c r="AD1560" s="6"/>
      <c r="AE1560" s="6"/>
    </row>
    <row r="1561" spans="8:31" s="4" customFormat="1" ht="15" customHeight="1" x14ac:dyDescent="0.25">
      <c r="H1561" s="5"/>
      <c r="J1561" s="107"/>
      <c r="L1561" s="6"/>
      <c r="M1561" s="6"/>
      <c r="N1561" s="6"/>
      <c r="O1561" s="6"/>
      <c r="P1561" s="6"/>
      <c r="Q1561" s="6"/>
      <c r="R1561" s="6"/>
      <c r="S1561" s="6"/>
      <c r="T1561" s="6"/>
      <c r="U1561" s="6"/>
      <c r="V1561" s="6"/>
      <c r="W1561" s="6"/>
      <c r="X1561" s="6"/>
      <c r="Y1561" s="6"/>
      <c r="Z1561" s="6"/>
      <c r="AA1561" s="6"/>
      <c r="AB1561" s="6"/>
      <c r="AC1561" s="6"/>
      <c r="AD1561" s="6"/>
      <c r="AE1561" s="6"/>
    </row>
    <row r="1562" spans="8:31" s="4" customFormat="1" ht="15" customHeight="1" x14ac:dyDescent="0.25">
      <c r="H1562" s="5"/>
      <c r="J1562" s="107"/>
      <c r="L1562" s="6"/>
      <c r="M1562" s="6"/>
      <c r="N1562" s="6"/>
      <c r="O1562" s="6"/>
      <c r="P1562" s="6"/>
      <c r="Q1562" s="6"/>
      <c r="R1562" s="6"/>
      <c r="S1562" s="6"/>
      <c r="T1562" s="6"/>
      <c r="U1562" s="6"/>
      <c r="V1562" s="6"/>
      <c r="W1562" s="6"/>
      <c r="X1562" s="6"/>
      <c r="Y1562" s="6"/>
      <c r="Z1562" s="6"/>
      <c r="AA1562" s="6"/>
      <c r="AB1562" s="6"/>
      <c r="AC1562" s="6"/>
      <c r="AD1562" s="6"/>
      <c r="AE1562" s="6"/>
    </row>
    <row r="1563" spans="8:31" s="4" customFormat="1" ht="15" customHeight="1" x14ac:dyDescent="0.25">
      <c r="H1563" s="5"/>
      <c r="J1563" s="107"/>
      <c r="L1563" s="6"/>
      <c r="M1563" s="6"/>
      <c r="N1563" s="6"/>
      <c r="O1563" s="6"/>
      <c r="P1563" s="6"/>
      <c r="Q1563" s="6"/>
      <c r="R1563" s="6"/>
      <c r="S1563" s="6"/>
      <c r="T1563" s="6"/>
      <c r="U1563" s="6"/>
      <c r="V1563" s="6"/>
      <c r="W1563" s="6"/>
      <c r="X1563" s="6"/>
      <c r="Y1563" s="6"/>
      <c r="Z1563" s="6"/>
      <c r="AA1563" s="6"/>
      <c r="AB1563" s="6"/>
      <c r="AC1563" s="6"/>
      <c r="AD1563" s="6"/>
      <c r="AE1563" s="6"/>
    </row>
    <row r="1564" spans="8:31" s="4" customFormat="1" ht="15" customHeight="1" x14ac:dyDescent="0.25">
      <c r="H1564" s="5"/>
      <c r="J1564" s="107"/>
      <c r="L1564" s="6"/>
      <c r="M1564" s="6"/>
      <c r="N1564" s="6"/>
      <c r="O1564" s="6"/>
      <c r="P1564" s="6"/>
      <c r="Q1564" s="6"/>
      <c r="R1564" s="6"/>
      <c r="S1564" s="6"/>
      <c r="T1564" s="6"/>
      <c r="U1564" s="6"/>
      <c r="V1564" s="6"/>
      <c r="W1564" s="6"/>
      <c r="X1564" s="6"/>
      <c r="Y1564" s="6"/>
      <c r="Z1564" s="6"/>
      <c r="AA1564" s="6"/>
      <c r="AB1564" s="6"/>
      <c r="AC1564" s="6"/>
      <c r="AD1564" s="6"/>
      <c r="AE1564" s="6"/>
    </row>
    <row r="1565" spans="8:31" s="4" customFormat="1" ht="15" customHeight="1" x14ac:dyDescent="0.25">
      <c r="H1565" s="5"/>
      <c r="J1565" s="107"/>
      <c r="L1565" s="6"/>
      <c r="M1565" s="6"/>
      <c r="N1565" s="6"/>
      <c r="O1565" s="6"/>
      <c r="P1565" s="6"/>
      <c r="Q1565" s="6"/>
      <c r="R1565" s="6"/>
      <c r="S1565" s="6"/>
      <c r="T1565" s="6"/>
      <c r="U1565" s="6"/>
      <c r="V1565" s="6"/>
      <c r="W1565" s="6"/>
      <c r="X1565" s="6"/>
      <c r="Y1565" s="6"/>
      <c r="Z1565" s="6"/>
      <c r="AA1565" s="6"/>
      <c r="AB1565" s="6"/>
      <c r="AC1565" s="6"/>
      <c r="AD1565" s="6"/>
      <c r="AE1565" s="6"/>
    </row>
    <row r="1566" spans="8:31" s="4" customFormat="1" ht="15" customHeight="1" x14ac:dyDescent="0.25">
      <c r="H1566" s="5"/>
      <c r="J1566" s="107"/>
      <c r="L1566" s="6"/>
      <c r="M1566" s="6"/>
      <c r="N1566" s="6"/>
      <c r="O1566" s="6"/>
      <c r="P1566" s="6"/>
      <c r="Q1566" s="6"/>
      <c r="R1566" s="6"/>
      <c r="S1566" s="6"/>
      <c r="T1566" s="6"/>
      <c r="U1566" s="6"/>
      <c r="V1566" s="6"/>
      <c r="W1566" s="6"/>
      <c r="X1566" s="6"/>
      <c r="Y1566" s="6"/>
      <c r="Z1566" s="6"/>
      <c r="AA1566" s="6"/>
      <c r="AB1566" s="6"/>
      <c r="AC1566" s="6"/>
      <c r="AD1566" s="6"/>
      <c r="AE1566" s="6"/>
    </row>
    <row r="1567" spans="8:31" s="4" customFormat="1" ht="15" customHeight="1" x14ac:dyDescent="0.25">
      <c r="H1567" s="5"/>
      <c r="J1567" s="107"/>
      <c r="L1567" s="6"/>
      <c r="M1567" s="6"/>
      <c r="N1567" s="6"/>
      <c r="O1567" s="6"/>
      <c r="P1567" s="6"/>
      <c r="Q1567" s="6"/>
      <c r="R1567" s="6"/>
      <c r="S1567" s="6"/>
      <c r="T1567" s="6"/>
      <c r="U1567" s="6"/>
      <c r="V1567" s="6"/>
      <c r="W1567" s="6"/>
      <c r="X1567" s="6"/>
      <c r="Y1567" s="6"/>
      <c r="Z1567" s="6"/>
      <c r="AA1567" s="6"/>
      <c r="AB1567" s="6"/>
      <c r="AC1567" s="6"/>
      <c r="AD1567" s="6"/>
      <c r="AE1567" s="6"/>
    </row>
    <row r="1568" spans="8:31" s="4" customFormat="1" ht="15" customHeight="1" x14ac:dyDescent="0.25">
      <c r="H1568" s="5"/>
      <c r="J1568" s="107"/>
      <c r="L1568" s="6"/>
      <c r="M1568" s="6"/>
      <c r="N1568" s="6"/>
      <c r="O1568" s="6"/>
      <c r="P1568" s="6"/>
      <c r="Q1568" s="6"/>
      <c r="R1568" s="6"/>
      <c r="S1568" s="6"/>
      <c r="T1568" s="6"/>
      <c r="U1568" s="6"/>
      <c r="V1568" s="6"/>
      <c r="W1568" s="6"/>
      <c r="X1568" s="6"/>
      <c r="Y1568" s="6"/>
      <c r="Z1568" s="6"/>
      <c r="AA1568" s="6"/>
      <c r="AB1568" s="6"/>
      <c r="AC1568" s="6"/>
      <c r="AD1568" s="6"/>
      <c r="AE1568" s="6"/>
    </row>
    <row r="1569" spans="8:31" s="4" customFormat="1" ht="15" customHeight="1" x14ac:dyDescent="0.25">
      <c r="H1569" s="5"/>
      <c r="J1569" s="107"/>
      <c r="L1569" s="6"/>
      <c r="M1569" s="6"/>
      <c r="N1569" s="6"/>
      <c r="O1569" s="6"/>
      <c r="P1569" s="6"/>
      <c r="Q1569" s="6"/>
      <c r="R1569" s="6"/>
      <c r="S1569" s="6"/>
      <c r="T1569" s="6"/>
      <c r="U1569" s="6"/>
      <c r="V1569" s="6"/>
      <c r="W1569" s="6"/>
      <c r="X1569" s="6"/>
      <c r="Y1569" s="6"/>
      <c r="Z1569" s="6"/>
      <c r="AA1569" s="6"/>
      <c r="AB1569" s="6"/>
      <c r="AC1569" s="6"/>
      <c r="AD1569" s="6"/>
      <c r="AE1569" s="6"/>
    </row>
    <row r="1570" spans="8:31" s="4" customFormat="1" ht="15" customHeight="1" x14ac:dyDescent="0.25">
      <c r="H1570" s="5"/>
      <c r="J1570" s="107"/>
      <c r="L1570" s="6"/>
      <c r="M1570" s="6"/>
      <c r="N1570" s="6"/>
      <c r="O1570" s="6"/>
      <c r="P1570" s="6"/>
      <c r="Q1570" s="6"/>
      <c r="R1570" s="6"/>
      <c r="S1570" s="6"/>
      <c r="T1570" s="6"/>
      <c r="U1570" s="6"/>
      <c r="V1570" s="6"/>
      <c r="W1570" s="6"/>
      <c r="X1570" s="6"/>
      <c r="Y1570" s="6"/>
      <c r="Z1570" s="6"/>
      <c r="AA1570" s="6"/>
      <c r="AB1570" s="6"/>
      <c r="AC1570" s="6"/>
      <c r="AD1570" s="6"/>
      <c r="AE1570" s="6"/>
    </row>
    <row r="1571" spans="8:31" s="4" customFormat="1" ht="15" customHeight="1" x14ac:dyDescent="0.25">
      <c r="H1571" s="5"/>
      <c r="J1571" s="107"/>
      <c r="L1571" s="6"/>
      <c r="M1571" s="6"/>
      <c r="N1571" s="6"/>
      <c r="O1571" s="6"/>
      <c r="P1571" s="6"/>
      <c r="Q1571" s="6"/>
      <c r="R1571" s="6"/>
      <c r="S1571" s="6"/>
      <c r="T1571" s="6"/>
      <c r="U1571" s="6"/>
      <c r="V1571" s="6"/>
      <c r="W1571" s="6"/>
      <c r="X1571" s="6"/>
      <c r="Y1571" s="6"/>
      <c r="Z1571" s="6"/>
      <c r="AA1571" s="6"/>
      <c r="AB1571" s="6"/>
      <c r="AC1571" s="6"/>
      <c r="AD1571" s="6"/>
      <c r="AE1571" s="6"/>
    </row>
    <row r="1572" spans="8:31" s="4" customFormat="1" ht="15" customHeight="1" x14ac:dyDescent="0.25">
      <c r="H1572" s="5"/>
      <c r="J1572" s="107"/>
      <c r="L1572" s="6"/>
      <c r="M1572" s="6"/>
      <c r="N1572" s="6"/>
      <c r="O1572" s="6"/>
      <c r="P1572" s="6"/>
      <c r="Q1572" s="6"/>
      <c r="R1572" s="6"/>
      <c r="S1572" s="6"/>
      <c r="T1572" s="6"/>
      <c r="U1572" s="6"/>
      <c r="V1572" s="6"/>
      <c r="W1572" s="6"/>
      <c r="X1572" s="6"/>
      <c r="Y1572" s="6"/>
      <c r="Z1572" s="6"/>
      <c r="AA1572" s="6"/>
      <c r="AB1572" s="6"/>
      <c r="AC1572" s="6"/>
      <c r="AD1572" s="6"/>
      <c r="AE1572" s="6"/>
    </row>
    <row r="1573" spans="8:31" s="4" customFormat="1" ht="15" customHeight="1" x14ac:dyDescent="0.25">
      <c r="H1573" s="5"/>
      <c r="J1573" s="107"/>
      <c r="L1573" s="6"/>
      <c r="M1573" s="6"/>
      <c r="N1573" s="6"/>
      <c r="O1573" s="6"/>
      <c r="P1573" s="6"/>
      <c r="Q1573" s="6"/>
      <c r="R1573" s="6"/>
      <c r="S1573" s="6"/>
      <c r="T1573" s="6"/>
      <c r="U1573" s="6"/>
      <c r="V1573" s="6"/>
      <c r="W1573" s="6"/>
      <c r="X1573" s="6"/>
      <c r="Y1573" s="6"/>
      <c r="Z1573" s="6"/>
      <c r="AA1573" s="6"/>
      <c r="AB1573" s="6"/>
      <c r="AC1573" s="6"/>
      <c r="AD1573" s="6"/>
      <c r="AE1573" s="6"/>
    </row>
    <row r="1574" spans="8:31" s="4" customFormat="1" ht="15" customHeight="1" x14ac:dyDescent="0.25">
      <c r="H1574" s="5"/>
      <c r="J1574" s="107"/>
      <c r="L1574" s="6"/>
      <c r="M1574" s="6"/>
      <c r="N1574" s="6"/>
      <c r="O1574" s="6"/>
      <c r="P1574" s="6"/>
      <c r="Q1574" s="6"/>
      <c r="R1574" s="6"/>
      <c r="S1574" s="6"/>
      <c r="T1574" s="6"/>
      <c r="U1574" s="6"/>
      <c r="V1574" s="6"/>
      <c r="W1574" s="6"/>
      <c r="X1574" s="6"/>
      <c r="Y1574" s="6"/>
      <c r="Z1574" s="6"/>
      <c r="AA1574" s="6"/>
      <c r="AB1574" s="6"/>
      <c r="AC1574" s="6"/>
      <c r="AD1574" s="6"/>
      <c r="AE1574" s="6"/>
    </row>
    <row r="1575" spans="8:31" s="4" customFormat="1" ht="15" customHeight="1" x14ac:dyDescent="0.25">
      <c r="H1575" s="5"/>
      <c r="J1575" s="107"/>
      <c r="L1575" s="6"/>
      <c r="M1575" s="6"/>
      <c r="N1575" s="6"/>
      <c r="O1575" s="6"/>
      <c r="P1575" s="6"/>
      <c r="Q1575" s="6"/>
      <c r="R1575" s="6"/>
      <c r="S1575" s="6"/>
      <c r="T1575" s="6"/>
      <c r="U1575" s="6"/>
      <c r="V1575" s="6"/>
      <c r="W1575" s="6"/>
      <c r="X1575" s="6"/>
      <c r="Y1575" s="6"/>
      <c r="Z1575" s="6"/>
      <c r="AA1575" s="6"/>
      <c r="AB1575" s="6"/>
      <c r="AC1575" s="6"/>
      <c r="AD1575" s="6"/>
      <c r="AE1575" s="6"/>
    </row>
    <row r="1576" spans="8:31" s="4" customFormat="1" ht="15" customHeight="1" x14ac:dyDescent="0.25">
      <c r="H1576" s="5"/>
      <c r="J1576" s="107"/>
      <c r="L1576" s="6"/>
      <c r="M1576" s="6"/>
      <c r="N1576" s="6"/>
      <c r="O1576" s="6"/>
      <c r="P1576" s="6"/>
      <c r="Q1576" s="6"/>
      <c r="R1576" s="6"/>
      <c r="S1576" s="6"/>
      <c r="T1576" s="6"/>
      <c r="U1576" s="6"/>
      <c r="V1576" s="6"/>
      <c r="W1576" s="6"/>
      <c r="X1576" s="6"/>
      <c r="Y1576" s="6"/>
      <c r="Z1576" s="6"/>
      <c r="AA1576" s="6"/>
      <c r="AB1576" s="6"/>
      <c r="AC1576" s="6"/>
      <c r="AD1576" s="6"/>
      <c r="AE1576" s="6"/>
    </row>
    <row r="1577" spans="8:31" s="4" customFormat="1" ht="15" customHeight="1" x14ac:dyDescent="0.25">
      <c r="H1577" s="5"/>
      <c r="J1577" s="107"/>
      <c r="L1577" s="6"/>
      <c r="M1577" s="6"/>
      <c r="N1577" s="6"/>
      <c r="O1577" s="6"/>
      <c r="P1577" s="6"/>
      <c r="Q1577" s="6"/>
      <c r="R1577" s="6"/>
      <c r="S1577" s="6"/>
      <c r="T1577" s="6"/>
      <c r="U1577" s="6"/>
      <c r="V1577" s="6"/>
      <c r="W1577" s="6"/>
      <c r="X1577" s="6"/>
      <c r="Y1577" s="6"/>
      <c r="Z1577" s="6"/>
      <c r="AA1577" s="6"/>
      <c r="AB1577" s="6"/>
      <c r="AC1577" s="6"/>
      <c r="AD1577" s="6"/>
      <c r="AE1577" s="6"/>
    </row>
    <row r="1578" spans="8:31" s="4" customFormat="1" ht="15" customHeight="1" x14ac:dyDescent="0.25">
      <c r="H1578" s="5"/>
      <c r="J1578" s="107"/>
      <c r="L1578" s="6"/>
      <c r="M1578" s="6"/>
      <c r="N1578" s="6"/>
      <c r="O1578" s="6"/>
      <c r="P1578" s="6"/>
      <c r="Q1578" s="6"/>
      <c r="R1578" s="6"/>
      <c r="S1578" s="6"/>
      <c r="T1578" s="6"/>
      <c r="U1578" s="6"/>
      <c r="V1578" s="6"/>
      <c r="W1578" s="6"/>
      <c r="X1578" s="6"/>
      <c r="Y1578" s="6"/>
      <c r="Z1578" s="6"/>
      <c r="AA1578" s="6"/>
      <c r="AB1578" s="6"/>
      <c r="AC1578" s="6"/>
      <c r="AD1578" s="6"/>
      <c r="AE1578" s="6"/>
    </row>
    <row r="1579" spans="8:31" s="4" customFormat="1" ht="15" customHeight="1" x14ac:dyDescent="0.25">
      <c r="H1579" s="5"/>
      <c r="J1579" s="107"/>
      <c r="L1579" s="6"/>
      <c r="M1579" s="6"/>
      <c r="N1579" s="6"/>
      <c r="O1579" s="6"/>
      <c r="P1579" s="6"/>
      <c r="Q1579" s="6"/>
      <c r="R1579" s="6"/>
      <c r="S1579" s="6"/>
      <c r="T1579" s="6"/>
      <c r="U1579" s="6"/>
      <c r="V1579" s="6"/>
      <c r="W1579" s="6"/>
      <c r="X1579" s="6"/>
      <c r="Y1579" s="6"/>
      <c r="Z1579" s="6"/>
      <c r="AA1579" s="6"/>
      <c r="AB1579" s="6"/>
      <c r="AC1579" s="6"/>
      <c r="AD1579" s="6"/>
      <c r="AE1579" s="6"/>
    </row>
    <row r="1580" spans="8:31" s="4" customFormat="1" ht="15" customHeight="1" x14ac:dyDescent="0.25">
      <c r="H1580" s="5"/>
      <c r="J1580" s="107"/>
      <c r="L1580" s="6"/>
      <c r="M1580" s="6"/>
      <c r="N1580" s="6"/>
      <c r="O1580" s="6"/>
      <c r="P1580" s="6"/>
      <c r="Q1580" s="6"/>
      <c r="R1580" s="6"/>
      <c r="S1580" s="6"/>
      <c r="T1580" s="6"/>
      <c r="U1580" s="6"/>
      <c r="V1580" s="6"/>
      <c r="W1580" s="6"/>
      <c r="X1580" s="6"/>
      <c r="Y1580" s="6"/>
      <c r="Z1580" s="6"/>
      <c r="AA1580" s="6"/>
      <c r="AB1580" s="6"/>
      <c r="AC1580" s="6"/>
      <c r="AD1580" s="6"/>
      <c r="AE1580" s="6"/>
    </row>
    <row r="1581" spans="8:31" s="4" customFormat="1" ht="15" customHeight="1" x14ac:dyDescent="0.25">
      <c r="H1581" s="5"/>
      <c r="J1581" s="107"/>
      <c r="L1581" s="6"/>
      <c r="M1581" s="6"/>
      <c r="N1581" s="6"/>
      <c r="O1581" s="6"/>
      <c r="P1581" s="6"/>
      <c r="Q1581" s="6"/>
      <c r="R1581" s="6"/>
      <c r="S1581" s="6"/>
      <c r="T1581" s="6"/>
      <c r="U1581" s="6"/>
      <c r="V1581" s="6"/>
      <c r="W1581" s="6"/>
      <c r="X1581" s="6"/>
      <c r="Y1581" s="6"/>
      <c r="Z1581" s="6"/>
      <c r="AA1581" s="6"/>
      <c r="AB1581" s="6"/>
      <c r="AC1581" s="6"/>
      <c r="AD1581" s="6"/>
      <c r="AE1581" s="6"/>
    </row>
    <row r="1582" spans="8:31" s="4" customFormat="1" ht="15" customHeight="1" x14ac:dyDescent="0.25">
      <c r="H1582" s="5"/>
      <c r="J1582" s="107"/>
      <c r="L1582" s="6"/>
      <c r="M1582" s="6"/>
      <c r="N1582" s="6"/>
      <c r="O1582" s="6"/>
      <c r="P1582" s="6"/>
      <c r="Q1582" s="6"/>
      <c r="R1582" s="6"/>
      <c r="S1582" s="6"/>
      <c r="T1582" s="6"/>
      <c r="U1582" s="6"/>
      <c r="V1582" s="6"/>
      <c r="W1582" s="6"/>
      <c r="X1582" s="6"/>
      <c r="Y1582" s="6"/>
      <c r="Z1582" s="6"/>
      <c r="AA1582" s="6"/>
      <c r="AB1582" s="6"/>
      <c r="AC1582" s="6"/>
      <c r="AD1582" s="6"/>
      <c r="AE1582" s="6"/>
    </row>
    <row r="1583" spans="8:31" s="4" customFormat="1" ht="15" customHeight="1" x14ac:dyDescent="0.25">
      <c r="H1583" s="5"/>
      <c r="J1583" s="107"/>
      <c r="L1583" s="6"/>
      <c r="M1583" s="6"/>
      <c r="N1583" s="6"/>
      <c r="O1583" s="6"/>
      <c r="P1583" s="6"/>
      <c r="Q1583" s="6"/>
      <c r="R1583" s="6"/>
      <c r="S1583" s="6"/>
      <c r="T1583" s="6"/>
      <c r="U1583" s="6"/>
      <c r="V1583" s="6"/>
      <c r="W1583" s="6"/>
      <c r="X1583" s="6"/>
      <c r="Y1583" s="6"/>
      <c r="Z1583" s="6"/>
      <c r="AA1583" s="6"/>
      <c r="AB1583" s="6"/>
      <c r="AC1583" s="6"/>
      <c r="AD1583" s="6"/>
      <c r="AE1583" s="6"/>
    </row>
    <row r="1584" spans="8:31" s="4" customFormat="1" ht="15" customHeight="1" x14ac:dyDescent="0.25">
      <c r="H1584" s="5"/>
      <c r="J1584" s="107"/>
      <c r="L1584" s="6"/>
      <c r="M1584" s="6"/>
      <c r="N1584" s="6"/>
      <c r="O1584" s="6"/>
      <c r="P1584" s="6"/>
      <c r="Q1584" s="6"/>
      <c r="R1584" s="6"/>
      <c r="S1584" s="6"/>
      <c r="T1584" s="6"/>
      <c r="U1584" s="6"/>
      <c r="V1584" s="6"/>
      <c r="W1584" s="6"/>
      <c r="X1584" s="6"/>
      <c r="Y1584" s="6"/>
      <c r="Z1584" s="6"/>
      <c r="AA1584" s="6"/>
      <c r="AB1584" s="6"/>
      <c r="AC1584" s="6"/>
      <c r="AD1584" s="6"/>
      <c r="AE1584" s="6"/>
    </row>
    <row r="1585" spans="8:31" s="4" customFormat="1" ht="15" customHeight="1" x14ac:dyDescent="0.25">
      <c r="H1585" s="5"/>
      <c r="J1585" s="107"/>
      <c r="L1585" s="6"/>
      <c r="M1585" s="6"/>
      <c r="N1585" s="6"/>
      <c r="O1585" s="6"/>
      <c r="P1585" s="6"/>
      <c r="Q1585" s="6"/>
      <c r="R1585" s="6"/>
      <c r="S1585" s="6"/>
      <c r="T1585" s="6"/>
      <c r="U1585" s="6"/>
      <c r="V1585" s="6"/>
      <c r="W1585" s="6"/>
      <c r="X1585" s="6"/>
      <c r="Y1585" s="6"/>
      <c r="Z1585" s="6"/>
      <c r="AA1585" s="6"/>
      <c r="AB1585" s="6"/>
      <c r="AC1585" s="6"/>
      <c r="AD1585" s="6"/>
      <c r="AE1585" s="6"/>
    </row>
    <row r="1586" spans="8:31" s="4" customFormat="1" ht="15" customHeight="1" x14ac:dyDescent="0.25">
      <c r="H1586" s="5"/>
      <c r="J1586" s="107"/>
      <c r="L1586" s="6"/>
      <c r="M1586" s="6"/>
      <c r="N1586" s="6"/>
      <c r="O1586" s="6"/>
      <c r="P1586" s="6"/>
      <c r="Q1586" s="6"/>
      <c r="R1586" s="6"/>
      <c r="S1586" s="6"/>
      <c r="T1586" s="6"/>
      <c r="U1586" s="6"/>
      <c r="V1586" s="6"/>
      <c r="W1586" s="6"/>
      <c r="X1586" s="6"/>
      <c r="Y1586" s="6"/>
      <c r="Z1586" s="6"/>
      <c r="AA1586" s="6"/>
      <c r="AB1586" s="6"/>
      <c r="AC1586" s="6"/>
      <c r="AD1586" s="6"/>
      <c r="AE1586" s="6"/>
    </row>
    <row r="1587" spans="8:31" s="4" customFormat="1" ht="15" customHeight="1" x14ac:dyDescent="0.25">
      <c r="H1587" s="5"/>
      <c r="J1587" s="107"/>
      <c r="L1587" s="6"/>
      <c r="M1587" s="6"/>
      <c r="N1587" s="6"/>
      <c r="O1587" s="6"/>
      <c r="P1587" s="6"/>
      <c r="Q1587" s="6"/>
      <c r="R1587" s="6"/>
      <c r="S1587" s="6"/>
      <c r="T1587" s="6"/>
      <c r="U1587" s="6"/>
      <c r="V1587" s="6"/>
      <c r="W1587" s="6"/>
      <c r="X1587" s="6"/>
      <c r="Y1587" s="6"/>
      <c r="Z1587" s="6"/>
      <c r="AA1587" s="6"/>
      <c r="AB1587" s="6"/>
      <c r="AC1587" s="6"/>
      <c r="AD1587" s="6"/>
      <c r="AE1587" s="6"/>
    </row>
    <row r="1588" spans="8:31" s="4" customFormat="1" ht="15" customHeight="1" x14ac:dyDescent="0.25">
      <c r="H1588" s="5"/>
      <c r="J1588" s="107"/>
      <c r="L1588" s="6"/>
      <c r="M1588" s="6"/>
      <c r="N1588" s="6"/>
      <c r="O1588" s="6"/>
      <c r="P1588" s="6"/>
      <c r="Q1588" s="6"/>
      <c r="R1588" s="6"/>
      <c r="S1588" s="6"/>
      <c r="T1588" s="6"/>
      <c r="U1588" s="6"/>
      <c r="V1588" s="6"/>
      <c r="W1588" s="6"/>
      <c r="X1588" s="6"/>
      <c r="Y1588" s="6"/>
      <c r="Z1588" s="6"/>
      <c r="AA1588" s="6"/>
      <c r="AB1588" s="6"/>
      <c r="AC1588" s="6"/>
      <c r="AD1588" s="6"/>
      <c r="AE1588" s="6"/>
    </row>
    <row r="1589" spans="8:31" s="4" customFormat="1" ht="15" customHeight="1" x14ac:dyDescent="0.25">
      <c r="H1589" s="5"/>
      <c r="J1589" s="107"/>
      <c r="L1589" s="6"/>
      <c r="M1589" s="6"/>
      <c r="N1589" s="6"/>
      <c r="O1589" s="6"/>
      <c r="P1589" s="6"/>
      <c r="Q1589" s="6"/>
      <c r="R1589" s="6"/>
      <c r="S1589" s="6"/>
      <c r="T1589" s="6"/>
      <c r="U1589" s="6"/>
      <c r="V1589" s="6"/>
      <c r="W1589" s="6"/>
      <c r="X1589" s="6"/>
      <c r="Y1589" s="6"/>
      <c r="Z1589" s="6"/>
      <c r="AA1589" s="6"/>
      <c r="AB1589" s="6"/>
      <c r="AC1589" s="6"/>
      <c r="AD1589" s="6"/>
      <c r="AE1589" s="6"/>
    </row>
    <row r="1590" spans="8:31" s="4" customFormat="1" ht="15" customHeight="1" x14ac:dyDescent="0.25">
      <c r="H1590" s="5"/>
      <c r="J1590" s="107"/>
      <c r="L1590" s="6"/>
      <c r="M1590" s="6"/>
      <c r="N1590" s="6"/>
      <c r="O1590" s="6"/>
      <c r="P1590" s="6"/>
      <c r="Q1590" s="6"/>
      <c r="R1590" s="6"/>
      <c r="S1590" s="6"/>
      <c r="T1590" s="6"/>
      <c r="U1590" s="6"/>
      <c r="V1590" s="6"/>
      <c r="W1590" s="6"/>
      <c r="X1590" s="6"/>
      <c r="Y1590" s="6"/>
      <c r="Z1590" s="6"/>
      <c r="AA1590" s="6"/>
      <c r="AB1590" s="6"/>
      <c r="AC1590" s="6"/>
      <c r="AD1590" s="6"/>
      <c r="AE1590" s="6"/>
    </row>
    <row r="1591" spans="8:31" s="4" customFormat="1" ht="15" customHeight="1" x14ac:dyDescent="0.25">
      <c r="H1591" s="5"/>
      <c r="J1591" s="107"/>
      <c r="L1591" s="6"/>
      <c r="M1591" s="6"/>
      <c r="N1591" s="6"/>
      <c r="O1591" s="6"/>
      <c r="P1591" s="6"/>
      <c r="Q1591" s="6"/>
      <c r="R1591" s="6"/>
      <c r="S1591" s="6"/>
      <c r="T1591" s="6"/>
      <c r="U1591" s="6"/>
      <c r="V1591" s="6"/>
      <c r="W1591" s="6"/>
      <c r="X1591" s="6"/>
      <c r="Y1591" s="6"/>
      <c r="Z1591" s="6"/>
      <c r="AA1591" s="6"/>
      <c r="AB1591" s="6"/>
      <c r="AC1591" s="6"/>
      <c r="AD1591" s="6"/>
      <c r="AE1591" s="6"/>
    </row>
    <row r="1592" spans="8:31" s="4" customFormat="1" ht="15" customHeight="1" x14ac:dyDescent="0.25">
      <c r="H1592" s="5"/>
      <c r="J1592" s="107"/>
      <c r="L1592" s="6"/>
      <c r="M1592" s="6"/>
      <c r="N1592" s="6"/>
      <c r="O1592" s="6"/>
      <c r="P1592" s="6"/>
      <c r="Q1592" s="6"/>
      <c r="R1592" s="6"/>
      <c r="S1592" s="6"/>
      <c r="T1592" s="6"/>
      <c r="U1592" s="6"/>
      <c r="V1592" s="6"/>
      <c r="W1592" s="6"/>
      <c r="X1592" s="6"/>
      <c r="Y1592" s="6"/>
      <c r="Z1592" s="6"/>
      <c r="AA1592" s="6"/>
      <c r="AB1592" s="6"/>
      <c r="AC1592" s="6"/>
      <c r="AD1592" s="6"/>
      <c r="AE1592" s="6"/>
    </row>
    <row r="1593" spans="8:31" s="4" customFormat="1" ht="15" customHeight="1" x14ac:dyDescent="0.25">
      <c r="H1593" s="5"/>
      <c r="J1593" s="107"/>
      <c r="L1593" s="6"/>
      <c r="M1593" s="6"/>
      <c r="N1593" s="6"/>
      <c r="O1593" s="6"/>
      <c r="P1593" s="6"/>
      <c r="Q1593" s="6"/>
      <c r="R1593" s="6"/>
      <c r="S1593" s="6"/>
      <c r="T1593" s="6"/>
      <c r="U1593" s="6"/>
      <c r="V1593" s="6"/>
      <c r="W1593" s="6"/>
      <c r="X1593" s="6"/>
      <c r="Y1593" s="6"/>
      <c r="Z1593" s="6"/>
      <c r="AA1593" s="6"/>
      <c r="AB1593" s="6"/>
      <c r="AC1593" s="6"/>
      <c r="AD1593" s="6"/>
      <c r="AE1593" s="6"/>
    </row>
    <row r="1594" spans="8:31" s="4" customFormat="1" ht="15" customHeight="1" x14ac:dyDescent="0.25">
      <c r="H1594" s="5"/>
      <c r="J1594" s="107"/>
      <c r="L1594" s="6"/>
      <c r="M1594" s="6"/>
      <c r="N1594" s="6"/>
      <c r="O1594" s="6"/>
      <c r="P1594" s="6"/>
      <c r="Q1594" s="6"/>
      <c r="R1594" s="6"/>
      <c r="S1594" s="6"/>
      <c r="T1594" s="6"/>
      <c r="U1594" s="6"/>
      <c r="V1594" s="6"/>
      <c r="W1594" s="6"/>
      <c r="X1594" s="6"/>
      <c r="Y1594" s="6"/>
      <c r="Z1594" s="6"/>
      <c r="AA1594" s="6"/>
      <c r="AB1594" s="6"/>
      <c r="AC1594" s="6"/>
      <c r="AD1594" s="6"/>
      <c r="AE1594" s="6"/>
    </row>
    <row r="1595" spans="8:31" s="4" customFormat="1" ht="15" customHeight="1" x14ac:dyDescent="0.25">
      <c r="H1595" s="5"/>
      <c r="J1595" s="107"/>
      <c r="L1595" s="6"/>
      <c r="M1595" s="6"/>
      <c r="N1595" s="6"/>
      <c r="O1595" s="6"/>
      <c r="P1595" s="6"/>
      <c r="Q1595" s="6"/>
      <c r="R1595" s="6"/>
      <c r="S1595" s="6"/>
      <c r="T1595" s="6"/>
      <c r="U1595" s="6"/>
      <c r="V1595" s="6"/>
      <c r="W1595" s="6"/>
      <c r="X1595" s="6"/>
      <c r="Y1595" s="6"/>
      <c r="Z1595" s="6"/>
      <c r="AA1595" s="6"/>
      <c r="AB1595" s="6"/>
      <c r="AC1595" s="6"/>
      <c r="AD1595" s="6"/>
      <c r="AE1595" s="6"/>
    </row>
    <row r="1596" spans="8:31" s="4" customFormat="1" ht="15" customHeight="1" x14ac:dyDescent="0.25">
      <c r="H1596" s="5"/>
      <c r="J1596" s="107"/>
      <c r="L1596" s="6"/>
      <c r="M1596" s="6"/>
      <c r="N1596" s="6"/>
      <c r="O1596" s="6"/>
      <c r="P1596" s="6"/>
      <c r="Q1596" s="6"/>
      <c r="R1596" s="6"/>
      <c r="S1596" s="6"/>
      <c r="T1596" s="6"/>
      <c r="U1596" s="6"/>
      <c r="V1596" s="6"/>
      <c r="W1596" s="6"/>
      <c r="X1596" s="6"/>
      <c r="Y1596" s="6"/>
      <c r="Z1596" s="6"/>
      <c r="AA1596" s="6"/>
      <c r="AB1596" s="6"/>
      <c r="AC1596" s="6"/>
      <c r="AD1596" s="6"/>
      <c r="AE1596" s="6"/>
    </row>
    <row r="1597" spans="8:31" s="4" customFormat="1" ht="15" customHeight="1" x14ac:dyDescent="0.25">
      <c r="H1597" s="5"/>
      <c r="J1597" s="107"/>
      <c r="L1597" s="6"/>
      <c r="M1597" s="6"/>
      <c r="N1597" s="6"/>
      <c r="O1597" s="6"/>
      <c r="P1597" s="6"/>
      <c r="Q1597" s="6"/>
      <c r="R1597" s="6"/>
      <c r="S1597" s="6"/>
      <c r="T1597" s="6"/>
      <c r="U1597" s="6"/>
      <c r="V1597" s="6"/>
      <c r="W1597" s="6"/>
      <c r="X1597" s="6"/>
      <c r="Y1597" s="6"/>
      <c r="Z1597" s="6"/>
      <c r="AA1597" s="6"/>
      <c r="AB1597" s="6"/>
      <c r="AC1597" s="6"/>
      <c r="AD1597" s="6"/>
      <c r="AE1597" s="6"/>
    </row>
    <row r="1598" spans="8:31" s="4" customFormat="1" ht="15" customHeight="1" x14ac:dyDescent="0.25">
      <c r="H1598" s="5"/>
      <c r="J1598" s="107"/>
      <c r="L1598" s="6"/>
      <c r="M1598" s="6"/>
      <c r="N1598" s="6"/>
      <c r="O1598" s="6"/>
      <c r="P1598" s="6"/>
      <c r="Q1598" s="6"/>
      <c r="R1598" s="6"/>
      <c r="S1598" s="6"/>
      <c r="T1598" s="6"/>
      <c r="U1598" s="6"/>
      <c r="V1598" s="6"/>
      <c r="W1598" s="6"/>
      <c r="X1598" s="6"/>
      <c r="Y1598" s="6"/>
      <c r="Z1598" s="6"/>
      <c r="AA1598" s="6"/>
      <c r="AB1598" s="6"/>
      <c r="AC1598" s="6"/>
      <c r="AD1598" s="6"/>
      <c r="AE1598" s="6"/>
    </row>
    <row r="1599" spans="8:31" s="4" customFormat="1" ht="15" customHeight="1" x14ac:dyDescent="0.25">
      <c r="H1599" s="5"/>
      <c r="J1599" s="107"/>
      <c r="L1599" s="6"/>
      <c r="M1599" s="6"/>
      <c r="N1599" s="6"/>
      <c r="O1599" s="6"/>
      <c r="P1599" s="6"/>
      <c r="Q1599" s="6"/>
      <c r="R1599" s="6"/>
      <c r="S1599" s="6"/>
      <c r="T1599" s="6"/>
      <c r="U1599" s="6"/>
      <c r="V1599" s="6"/>
      <c r="W1599" s="6"/>
      <c r="X1599" s="6"/>
      <c r="Y1599" s="6"/>
      <c r="Z1599" s="6"/>
      <c r="AA1599" s="6"/>
      <c r="AB1599" s="6"/>
      <c r="AC1599" s="6"/>
      <c r="AD1599" s="6"/>
      <c r="AE1599" s="6"/>
    </row>
    <row r="1600" spans="8:31" s="4" customFormat="1" ht="15" customHeight="1" x14ac:dyDescent="0.25">
      <c r="H1600" s="5"/>
      <c r="J1600" s="107"/>
      <c r="L1600" s="6"/>
      <c r="M1600" s="6"/>
      <c r="N1600" s="6"/>
      <c r="O1600" s="6"/>
      <c r="P1600" s="6"/>
      <c r="Q1600" s="6"/>
      <c r="R1600" s="6"/>
      <c r="S1600" s="6"/>
      <c r="T1600" s="6"/>
      <c r="U1600" s="6"/>
      <c r="V1600" s="6"/>
      <c r="W1600" s="6"/>
      <c r="X1600" s="6"/>
      <c r="Y1600" s="6"/>
      <c r="Z1600" s="6"/>
      <c r="AA1600" s="6"/>
      <c r="AB1600" s="6"/>
      <c r="AC1600" s="6"/>
      <c r="AD1600" s="6"/>
      <c r="AE1600" s="6"/>
    </row>
    <row r="1601" spans="8:31" s="4" customFormat="1" ht="15" customHeight="1" x14ac:dyDescent="0.25">
      <c r="H1601" s="5"/>
      <c r="J1601" s="107"/>
      <c r="L1601" s="6"/>
      <c r="M1601" s="6"/>
      <c r="N1601" s="6"/>
      <c r="O1601" s="6"/>
      <c r="P1601" s="6"/>
      <c r="Q1601" s="6"/>
      <c r="R1601" s="6"/>
      <c r="S1601" s="6"/>
      <c r="T1601" s="6"/>
      <c r="U1601" s="6"/>
      <c r="V1601" s="6"/>
      <c r="W1601" s="6"/>
      <c r="X1601" s="6"/>
      <c r="Y1601" s="6"/>
      <c r="Z1601" s="6"/>
      <c r="AA1601" s="6"/>
      <c r="AB1601" s="6"/>
      <c r="AC1601" s="6"/>
      <c r="AD1601" s="6"/>
      <c r="AE1601" s="6"/>
    </row>
    <row r="1602" spans="8:31" s="4" customFormat="1" ht="15" customHeight="1" x14ac:dyDescent="0.25">
      <c r="H1602" s="5"/>
      <c r="J1602" s="107"/>
      <c r="L1602" s="6"/>
      <c r="M1602" s="6"/>
      <c r="N1602" s="6"/>
      <c r="O1602" s="6"/>
      <c r="P1602" s="6"/>
      <c r="Q1602" s="6"/>
      <c r="R1602" s="6"/>
      <c r="S1602" s="6"/>
      <c r="T1602" s="6"/>
      <c r="U1602" s="6"/>
      <c r="V1602" s="6"/>
      <c r="W1602" s="6"/>
      <c r="X1602" s="6"/>
      <c r="Y1602" s="6"/>
      <c r="Z1602" s="6"/>
      <c r="AA1602" s="6"/>
      <c r="AB1602" s="6"/>
      <c r="AC1602" s="6"/>
      <c r="AD1602" s="6"/>
      <c r="AE1602" s="6"/>
    </row>
    <row r="1603" spans="8:31" s="4" customFormat="1" ht="15" customHeight="1" x14ac:dyDescent="0.25">
      <c r="H1603" s="5"/>
      <c r="J1603" s="107"/>
      <c r="L1603" s="6"/>
      <c r="M1603" s="6"/>
      <c r="N1603" s="6"/>
      <c r="O1603" s="6"/>
      <c r="P1603" s="6"/>
      <c r="Q1603" s="6"/>
      <c r="R1603" s="6"/>
      <c r="S1603" s="6"/>
      <c r="T1603" s="6"/>
      <c r="U1603" s="6"/>
      <c r="V1603" s="6"/>
      <c r="W1603" s="6"/>
      <c r="X1603" s="6"/>
      <c r="Y1603" s="6"/>
      <c r="Z1603" s="6"/>
      <c r="AA1603" s="6"/>
      <c r="AB1603" s="6"/>
      <c r="AC1603" s="6"/>
      <c r="AD1603" s="6"/>
      <c r="AE1603" s="6"/>
    </row>
    <row r="1604" spans="8:31" s="4" customFormat="1" ht="15" customHeight="1" x14ac:dyDescent="0.25">
      <c r="H1604" s="5"/>
      <c r="J1604" s="107"/>
      <c r="L1604" s="6"/>
      <c r="M1604" s="6"/>
      <c r="N1604" s="6"/>
      <c r="O1604" s="6"/>
      <c r="P1604" s="6"/>
      <c r="Q1604" s="6"/>
      <c r="R1604" s="6"/>
      <c r="S1604" s="6"/>
      <c r="T1604" s="6"/>
      <c r="U1604" s="6"/>
      <c r="V1604" s="6"/>
      <c r="W1604" s="6"/>
      <c r="X1604" s="6"/>
      <c r="Y1604" s="6"/>
      <c r="Z1604" s="6"/>
      <c r="AA1604" s="6"/>
      <c r="AB1604" s="6"/>
      <c r="AC1604" s="6"/>
      <c r="AD1604" s="6"/>
      <c r="AE1604" s="6"/>
    </row>
    <row r="1605" spans="8:31" s="4" customFormat="1" ht="15" customHeight="1" x14ac:dyDescent="0.25">
      <c r="H1605" s="5"/>
      <c r="J1605" s="107"/>
      <c r="L1605" s="6"/>
      <c r="M1605" s="6"/>
      <c r="N1605" s="6"/>
      <c r="O1605" s="6"/>
      <c r="P1605" s="6"/>
      <c r="Q1605" s="6"/>
      <c r="R1605" s="6"/>
      <c r="S1605" s="6"/>
      <c r="T1605" s="6"/>
      <c r="U1605" s="6"/>
      <c r="V1605" s="6"/>
      <c r="W1605" s="6"/>
      <c r="X1605" s="6"/>
      <c r="Y1605" s="6"/>
      <c r="Z1605" s="6"/>
      <c r="AA1605" s="6"/>
      <c r="AB1605" s="6"/>
      <c r="AC1605" s="6"/>
      <c r="AD1605" s="6"/>
      <c r="AE1605" s="6"/>
    </row>
    <row r="1606" spans="8:31" s="4" customFormat="1" ht="15" customHeight="1" x14ac:dyDescent="0.25">
      <c r="H1606" s="5"/>
      <c r="J1606" s="107"/>
      <c r="L1606" s="6"/>
      <c r="M1606" s="6"/>
      <c r="N1606" s="6"/>
      <c r="O1606" s="6"/>
      <c r="P1606" s="6"/>
      <c r="Q1606" s="6"/>
      <c r="R1606" s="6"/>
      <c r="S1606" s="6"/>
      <c r="T1606" s="6"/>
      <c r="U1606" s="6"/>
      <c r="V1606" s="6"/>
      <c r="W1606" s="6"/>
      <c r="X1606" s="6"/>
      <c r="Y1606" s="6"/>
      <c r="Z1606" s="6"/>
      <c r="AA1606" s="6"/>
      <c r="AB1606" s="6"/>
      <c r="AC1606" s="6"/>
      <c r="AD1606" s="6"/>
      <c r="AE1606" s="6"/>
    </row>
    <row r="1607" spans="8:31" s="4" customFormat="1" ht="15" customHeight="1" x14ac:dyDescent="0.25">
      <c r="H1607" s="5"/>
      <c r="J1607" s="107"/>
      <c r="L1607" s="6"/>
      <c r="M1607" s="6"/>
      <c r="N1607" s="6"/>
      <c r="O1607" s="6"/>
      <c r="P1607" s="6"/>
      <c r="Q1607" s="6"/>
      <c r="R1607" s="6"/>
      <c r="S1607" s="6"/>
      <c r="T1607" s="6"/>
      <c r="U1607" s="6"/>
      <c r="V1607" s="6"/>
      <c r="W1607" s="6"/>
      <c r="X1607" s="6"/>
      <c r="Y1607" s="6"/>
      <c r="Z1607" s="6"/>
      <c r="AA1607" s="6"/>
      <c r="AB1607" s="6"/>
      <c r="AC1607" s="6"/>
      <c r="AD1607" s="6"/>
      <c r="AE1607" s="6"/>
    </row>
    <row r="1608" spans="8:31" s="4" customFormat="1" ht="15" customHeight="1" x14ac:dyDescent="0.25">
      <c r="H1608" s="5"/>
      <c r="J1608" s="107"/>
      <c r="L1608" s="6"/>
      <c r="M1608" s="6"/>
      <c r="N1608" s="6"/>
      <c r="O1608" s="6"/>
      <c r="P1608" s="6"/>
      <c r="Q1608" s="6"/>
      <c r="R1608" s="6"/>
      <c r="S1608" s="6"/>
      <c r="T1608" s="6"/>
      <c r="U1608" s="6"/>
      <c r="V1608" s="6"/>
      <c r="W1608" s="6"/>
      <c r="X1608" s="6"/>
      <c r="Y1608" s="6"/>
      <c r="Z1608" s="6"/>
      <c r="AA1608" s="6"/>
      <c r="AB1608" s="6"/>
      <c r="AC1608" s="6"/>
      <c r="AD1608" s="6"/>
      <c r="AE1608" s="6"/>
    </row>
    <row r="1609" spans="8:31" s="4" customFormat="1" ht="15" customHeight="1" x14ac:dyDescent="0.25">
      <c r="H1609" s="5"/>
      <c r="J1609" s="107"/>
      <c r="L1609" s="6"/>
      <c r="M1609" s="6"/>
      <c r="N1609" s="6"/>
      <c r="O1609" s="6"/>
      <c r="P1609" s="6"/>
      <c r="Q1609" s="6"/>
      <c r="R1609" s="6"/>
      <c r="S1609" s="6"/>
      <c r="T1609" s="6"/>
      <c r="U1609" s="6"/>
      <c r="V1609" s="6"/>
      <c r="W1609" s="6"/>
      <c r="X1609" s="6"/>
      <c r="Y1609" s="6"/>
      <c r="Z1609" s="6"/>
      <c r="AA1609" s="6"/>
      <c r="AB1609" s="6"/>
      <c r="AC1609" s="6"/>
      <c r="AD1609" s="6"/>
      <c r="AE1609" s="6"/>
    </row>
    <row r="1610" spans="8:31" s="4" customFormat="1" ht="15" customHeight="1" x14ac:dyDescent="0.25">
      <c r="H1610" s="5"/>
      <c r="J1610" s="107"/>
      <c r="L1610" s="6"/>
      <c r="M1610" s="6"/>
      <c r="N1610" s="6"/>
      <c r="O1610" s="6"/>
      <c r="P1610" s="6"/>
      <c r="Q1610" s="6"/>
      <c r="R1610" s="6"/>
      <c r="S1610" s="6"/>
      <c r="T1610" s="6"/>
      <c r="U1610" s="6"/>
      <c r="V1610" s="6"/>
      <c r="W1610" s="6"/>
      <c r="X1610" s="6"/>
      <c r="Y1610" s="6"/>
      <c r="Z1610" s="6"/>
      <c r="AA1610" s="6"/>
      <c r="AB1610" s="6"/>
      <c r="AC1610" s="6"/>
      <c r="AD1610" s="6"/>
      <c r="AE1610" s="6"/>
    </row>
    <row r="1611" spans="8:31" s="4" customFormat="1" ht="15" customHeight="1" x14ac:dyDescent="0.25">
      <c r="H1611" s="5"/>
      <c r="J1611" s="107"/>
      <c r="L1611" s="6"/>
      <c r="M1611" s="6"/>
      <c r="N1611" s="6"/>
      <c r="O1611" s="6"/>
      <c r="P1611" s="6"/>
      <c r="Q1611" s="6"/>
      <c r="R1611" s="6"/>
      <c r="S1611" s="6"/>
      <c r="T1611" s="6"/>
      <c r="U1611" s="6"/>
      <c r="V1611" s="6"/>
      <c r="W1611" s="6"/>
      <c r="X1611" s="6"/>
      <c r="Y1611" s="6"/>
      <c r="Z1611" s="6"/>
      <c r="AA1611" s="6"/>
      <c r="AB1611" s="6"/>
      <c r="AC1611" s="6"/>
      <c r="AD1611" s="6"/>
      <c r="AE1611" s="6"/>
    </row>
    <row r="1612" spans="8:31" s="4" customFormat="1" ht="15" customHeight="1" x14ac:dyDescent="0.25">
      <c r="H1612" s="5"/>
      <c r="J1612" s="107"/>
      <c r="L1612" s="6"/>
      <c r="M1612" s="6"/>
      <c r="N1612" s="6"/>
      <c r="O1612" s="6"/>
      <c r="P1612" s="6"/>
      <c r="Q1612" s="6"/>
      <c r="R1612" s="6"/>
      <c r="S1612" s="6"/>
      <c r="T1612" s="6"/>
      <c r="U1612" s="6"/>
      <c r="V1612" s="6"/>
      <c r="W1612" s="6"/>
      <c r="X1612" s="6"/>
      <c r="Y1612" s="6"/>
      <c r="Z1612" s="6"/>
      <c r="AA1612" s="6"/>
      <c r="AB1612" s="6"/>
      <c r="AC1612" s="6"/>
      <c r="AD1612" s="6"/>
      <c r="AE1612" s="6"/>
    </row>
    <row r="1613" spans="8:31" s="4" customFormat="1" ht="15" customHeight="1" x14ac:dyDescent="0.25">
      <c r="H1613" s="5"/>
      <c r="J1613" s="107"/>
      <c r="L1613" s="6"/>
      <c r="M1613" s="6"/>
      <c r="N1613" s="6"/>
      <c r="O1613" s="6"/>
      <c r="P1613" s="6"/>
      <c r="Q1613" s="6"/>
      <c r="R1613" s="6"/>
      <c r="S1613" s="6"/>
      <c r="T1613" s="6"/>
      <c r="U1613" s="6"/>
      <c r="V1613" s="6"/>
      <c r="W1613" s="6"/>
      <c r="X1613" s="6"/>
      <c r="Y1613" s="6"/>
      <c r="Z1613" s="6"/>
      <c r="AA1613" s="6"/>
      <c r="AB1613" s="6"/>
      <c r="AC1613" s="6"/>
      <c r="AD1613" s="6"/>
      <c r="AE1613" s="6"/>
    </row>
    <row r="1614" spans="8:31" s="4" customFormat="1" ht="15" customHeight="1" x14ac:dyDescent="0.25">
      <c r="H1614" s="5"/>
      <c r="J1614" s="107"/>
      <c r="L1614" s="6"/>
      <c r="M1614" s="6"/>
      <c r="N1614" s="6"/>
      <c r="O1614" s="6"/>
      <c r="P1614" s="6"/>
      <c r="Q1614" s="6"/>
      <c r="R1614" s="6"/>
      <c r="S1614" s="6"/>
      <c r="T1614" s="6"/>
      <c r="U1614" s="6"/>
      <c r="V1614" s="6"/>
      <c r="W1614" s="6"/>
      <c r="X1614" s="6"/>
      <c r="Y1614" s="6"/>
      <c r="Z1614" s="6"/>
      <c r="AA1614" s="6"/>
      <c r="AB1614" s="6"/>
      <c r="AC1614" s="6"/>
      <c r="AD1614" s="6"/>
      <c r="AE1614" s="6"/>
    </row>
    <row r="1615" spans="8:31" s="4" customFormat="1" ht="15" customHeight="1" x14ac:dyDescent="0.25">
      <c r="H1615" s="5"/>
      <c r="J1615" s="107"/>
      <c r="L1615" s="6"/>
      <c r="M1615" s="6"/>
      <c r="N1615" s="6"/>
      <c r="O1615" s="6"/>
      <c r="P1615" s="6"/>
      <c r="Q1615" s="6"/>
      <c r="R1615" s="6"/>
      <c r="S1615" s="6"/>
      <c r="T1615" s="6"/>
      <c r="U1615" s="6"/>
      <c r="V1615" s="6"/>
      <c r="W1615" s="6"/>
      <c r="X1615" s="6"/>
      <c r="Y1615" s="6"/>
      <c r="Z1615" s="6"/>
      <c r="AA1615" s="6"/>
      <c r="AB1615" s="6"/>
      <c r="AC1615" s="6"/>
      <c r="AD1615" s="6"/>
      <c r="AE1615" s="6"/>
    </row>
    <row r="1616" spans="8:31" s="4" customFormat="1" ht="15" customHeight="1" x14ac:dyDescent="0.25">
      <c r="H1616" s="5"/>
      <c r="J1616" s="107"/>
      <c r="L1616" s="6"/>
      <c r="M1616" s="6"/>
      <c r="N1616" s="6"/>
      <c r="O1616" s="6"/>
      <c r="P1616" s="6"/>
      <c r="Q1616" s="6"/>
      <c r="R1616" s="6"/>
      <c r="S1616" s="6"/>
      <c r="T1616" s="6"/>
      <c r="U1616" s="6"/>
      <c r="V1616" s="6"/>
      <c r="W1616" s="6"/>
      <c r="X1616" s="6"/>
      <c r="Y1616" s="6"/>
      <c r="Z1616" s="6"/>
      <c r="AA1616" s="6"/>
      <c r="AB1616" s="6"/>
      <c r="AC1616" s="6"/>
      <c r="AD1616" s="6"/>
      <c r="AE1616" s="6"/>
    </row>
    <row r="1617" spans="8:31" s="4" customFormat="1" ht="15" customHeight="1" x14ac:dyDescent="0.25">
      <c r="H1617" s="5"/>
      <c r="J1617" s="107"/>
      <c r="L1617" s="6"/>
      <c r="M1617" s="6"/>
      <c r="N1617" s="6"/>
      <c r="O1617" s="6"/>
      <c r="P1617" s="6"/>
      <c r="Q1617" s="6"/>
      <c r="R1617" s="6"/>
      <c r="S1617" s="6"/>
      <c r="T1617" s="6"/>
      <c r="U1617" s="6"/>
      <c r="V1617" s="6"/>
      <c r="W1617" s="6"/>
      <c r="X1617" s="6"/>
      <c r="Y1617" s="6"/>
      <c r="Z1617" s="6"/>
      <c r="AA1617" s="6"/>
      <c r="AB1617" s="6"/>
      <c r="AC1617" s="6"/>
      <c r="AD1617" s="6"/>
      <c r="AE1617" s="6"/>
    </row>
    <row r="1618" spans="8:31" s="4" customFormat="1" ht="15" customHeight="1" x14ac:dyDescent="0.25">
      <c r="H1618" s="5"/>
      <c r="J1618" s="107"/>
      <c r="L1618" s="6"/>
      <c r="M1618" s="6"/>
      <c r="N1618" s="6"/>
      <c r="O1618" s="6"/>
      <c r="P1618" s="6"/>
      <c r="Q1618" s="6"/>
      <c r="R1618" s="6"/>
      <c r="S1618" s="6"/>
      <c r="T1618" s="6"/>
      <c r="U1618" s="6"/>
      <c r="V1618" s="6"/>
      <c r="W1618" s="6"/>
      <c r="X1618" s="6"/>
      <c r="Y1618" s="6"/>
      <c r="Z1618" s="6"/>
      <c r="AA1618" s="6"/>
      <c r="AB1618" s="6"/>
      <c r="AC1618" s="6"/>
      <c r="AD1618" s="6"/>
      <c r="AE1618" s="6"/>
    </row>
    <row r="1619" spans="8:31" s="4" customFormat="1" ht="15" customHeight="1" x14ac:dyDescent="0.25">
      <c r="H1619" s="5"/>
      <c r="J1619" s="107"/>
      <c r="L1619" s="6"/>
      <c r="M1619" s="6"/>
      <c r="N1619" s="6"/>
      <c r="O1619" s="6"/>
      <c r="P1619" s="6"/>
      <c r="Q1619" s="6"/>
      <c r="R1619" s="6"/>
      <c r="S1619" s="6"/>
      <c r="T1619" s="6"/>
      <c r="U1619" s="6"/>
      <c r="V1619" s="6"/>
      <c r="W1619" s="6"/>
      <c r="X1619" s="6"/>
      <c r="Y1619" s="6"/>
      <c r="Z1619" s="6"/>
      <c r="AA1619" s="6"/>
      <c r="AB1619" s="6"/>
      <c r="AC1619" s="6"/>
      <c r="AD1619" s="6"/>
      <c r="AE1619" s="6"/>
    </row>
    <row r="1620" spans="8:31" s="4" customFormat="1" ht="15" customHeight="1" x14ac:dyDescent="0.25">
      <c r="H1620" s="5"/>
      <c r="J1620" s="107"/>
      <c r="L1620" s="6"/>
      <c r="M1620" s="6"/>
      <c r="N1620" s="6"/>
      <c r="O1620" s="6"/>
      <c r="P1620" s="6"/>
      <c r="Q1620" s="6"/>
      <c r="R1620" s="6"/>
      <c r="S1620" s="6"/>
      <c r="T1620" s="6"/>
      <c r="U1620" s="6"/>
      <c r="V1620" s="6"/>
      <c r="W1620" s="6"/>
      <c r="X1620" s="6"/>
      <c r="Y1620" s="6"/>
      <c r="Z1620" s="6"/>
      <c r="AA1620" s="6"/>
      <c r="AB1620" s="6"/>
      <c r="AC1620" s="6"/>
      <c r="AD1620" s="6"/>
      <c r="AE1620" s="6"/>
    </row>
    <row r="1621" spans="8:31" s="4" customFormat="1" ht="15" customHeight="1" x14ac:dyDescent="0.25">
      <c r="H1621" s="5"/>
      <c r="J1621" s="107"/>
      <c r="L1621" s="6"/>
      <c r="M1621" s="6"/>
      <c r="N1621" s="6"/>
      <c r="O1621" s="6"/>
      <c r="P1621" s="6"/>
      <c r="Q1621" s="6"/>
      <c r="R1621" s="6"/>
      <c r="S1621" s="6"/>
      <c r="T1621" s="6"/>
      <c r="U1621" s="6"/>
      <c r="V1621" s="6"/>
      <c r="W1621" s="6"/>
      <c r="X1621" s="6"/>
      <c r="Y1621" s="6"/>
      <c r="Z1621" s="6"/>
      <c r="AA1621" s="6"/>
      <c r="AB1621" s="6"/>
      <c r="AC1621" s="6"/>
      <c r="AD1621" s="6"/>
      <c r="AE1621" s="6"/>
    </row>
    <row r="1622" spans="8:31" s="4" customFormat="1" ht="15" customHeight="1" x14ac:dyDescent="0.25">
      <c r="H1622" s="5"/>
      <c r="J1622" s="107"/>
      <c r="L1622" s="6"/>
      <c r="M1622" s="6"/>
      <c r="N1622" s="6"/>
      <c r="O1622" s="6"/>
      <c r="P1622" s="6"/>
      <c r="Q1622" s="6"/>
      <c r="R1622" s="6"/>
      <c r="S1622" s="6"/>
      <c r="T1622" s="6"/>
      <c r="U1622" s="6"/>
      <c r="V1622" s="6"/>
      <c r="W1622" s="6"/>
      <c r="X1622" s="6"/>
      <c r="Y1622" s="6"/>
      <c r="Z1622" s="6"/>
      <c r="AA1622" s="6"/>
      <c r="AB1622" s="6"/>
      <c r="AC1622" s="6"/>
      <c r="AD1622" s="6"/>
      <c r="AE1622" s="6"/>
    </row>
    <row r="1623" spans="8:31" s="4" customFormat="1" ht="15" customHeight="1" x14ac:dyDescent="0.25">
      <c r="H1623" s="5"/>
      <c r="J1623" s="107"/>
      <c r="L1623" s="6"/>
      <c r="M1623" s="6"/>
      <c r="N1623" s="6"/>
      <c r="O1623" s="6"/>
      <c r="P1623" s="6"/>
      <c r="Q1623" s="6"/>
      <c r="R1623" s="6"/>
      <c r="S1623" s="6"/>
      <c r="T1623" s="6"/>
      <c r="U1623" s="6"/>
      <c r="V1623" s="6"/>
      <c r="W1623" s="6"/>
      <c r="X1623" s="6"/>
      <c r="Y1623" s="6"/>
      <c r="Z1623" s="6"/>
      <c r="AA1623" s="6"/>
      <c r="AB1623" s="6"/>
      <c r="AC1623" s="6"/>
      <c r="AD1623" s="6"/>
      <c r="AE1623" s="6"/>
    </row>
    <row r="1624" spans="8:31" s="4" customFormat="1" ht="15" customHeight="1" x14ac:dyDescent="0.25">
      <c r="H1624" s="5"/>
      <c r="J1624" s="107"/>
      <c r="L1624" s="6"/>
      <c r="M1624" s="6"/>
      <c r="N1624" s="6"/>
      <c r="O1624" s="6"/>
      <c r="P1624" s="6"/>
      <c r="Q1624" s="6"/>
      <c r="R1624" s="6"/>
      <c r="S1624" s="6"/>
      <c r="T1624" s="6"/>
      <c r="U1624" s="6"/>
      <c r="V1624" s="6"/>
      <c r="W1624" s="6"/>
      <c r="X1624" s="6"/>
      <c r="Y1624" s="6"/>
      <c r="Z1624" s="6"/>
      <c r="AA1624" s="6"/>
      <c r="AB1624" s="6"/>
      <c r="AC1624" s="6"/>
      <c r="AD1624" s="6"/>
      <c r="AE1624" s="6"/>
    </row>
    <row r="1625" spans="8:31" s="4" customFormat="1" ht="15" customHeight="1" x14ac:dyDescent="0.25">
      <c r="H1625" s="5"/>
      <c r="J1625" s="107"/>
      <c r="L1625" s="6"/>
      <c r="M1625" s="6"/>
      <c r="N1625" s="6"/>
      <c r="O1625" s="6"/>
      <c r="P1625" s="6"/>
      <c r="Q1625" s="6"/>
      <c r="R1625" s="6"/>
      <c r="S1625" s="6"/>
      <c r="T1625" s="6"/>
      <c r="U1625" s="6"/>
      <c r="V1625" s="6"/>
      <c r="W1625" s="6"/>
      <c r="X1625" s="6"/>
      <c r="Y1625" s="6"/>
      <c r="Z1625" s="6"/>
      <c r="AA1625" s="6"/>
      <c r="AB1625" s="6"/>
      <c r="AC1625" s="6"/>
      <c r="AD1625" s="6"/>
      <c r="AE1625" s="6"/>
    </row>
    <row r="1626" spans="8:31" s="4" customFormat="1" ht="15" customHeight="1" x14ac:dyDescent="0.25">
      <c r="H1626" s="5"/>
      <c r="J1626" s="107"/>
      <c r="L1626" s="6"/>
      <c r="M1626" s="6"/>
      <c r="N1626" s="6"/>
      <c r="O1626" s="6"/>
      <c r="P1626" s="6"/>
      <c r="Q1626" s="6"/>
      <c r="R1626" s="6"/>
      <c r="S1626" s="6"/>
      <c r="T1626" s="6"/>
      <c r="U1626" s="6"/>
      <c r="V1626" s="6"/>
      <c r="W1626" s="6"/>
      <c r="X1626" s="6"/>
      <c r="Y1626" s="6"/>
      <c r="Z1626" s="6"/>
      <c r="AA1626" s="6"/>
      <c r="AB1626" s="6"/>
      <c r="AC1626" s="6"/>
      <c r="AD1626" s="6"/>
      <c r="AE1626" s="6"/>
    </row>
    <row r="1627" spans="8:31" s="4" customFormat="1" ht="15" customHeight="1" x14ac:dyDescent="0.25">
      <c r="H1627" s="5"/>
      <c r="J1627" s="107"/>
      <c r="L1627" s="6"/>
      <c r="M1627" s="6"/>
      <c r="N1627" s="6"/>
      <c r="O1627" s="6"/>
      <c r="P1627" s="6"/>
      <c r="Q1627" s="6"/>
      <c r="R1627" s="6"/>
      <c r="S1627" s="6"/>
      <c r="T1627" s="6"/>
      <c r="U1627" s="6"/>
      <c r="V1627" s="6"/>
      <c r="W1627" s="6"/>
      <c r="X1627" s="6"/>
      <c r="Y1627" s="6"/>
      <c r="Z1627" s="6"/>
      <c r="AA1627" s="6"/>
      <c r="AB1627" s="6"/>
      <c r="AC1627" s="6"/>
      <c r="AD1627" s="6"/>
      <c r="AE1627" s="6"/>
    </row>
    <row r="1628" spans="8:31" s="4" customFormat="1" ht="15" customHeight="1" x14ac:dyDescent="0.25">
      <c r="H1628" s="5"/>
      <c r="J1628" s="107"/>
      <c r="L1628" s="6"/>
      <c r="M1628" s="6"/>
      <c r="N1628" s="6"/>
      <c r="O1628" s="6"/>
      <c r="P1628" s="6"/>
      <c r="Q1628" s="6"/>
      <c r="R1628" s="6"/>
      <c r="S1628" s="6"/>
      <c r="T1628" s="6"/>
      <c r="U1628" s="6"/>
      <c r="V1628" s="6"/>
      <c r="W1628" s="6"/>
      <c r="X1628" s="6"/>
      <c r="Y1628" s="6"/>
      <c r="Z1628" s="6"/>
      <c r="AA1628" s="6"/>
      <c r="AB1628" s="6"/>
      <c r="AC1628" s="6"/>
      <c r="AD1628" s="6"/>
      <c r="AE1628" s="6"/>
    </row>
    <row r="1629" spans="8:31" s="4" customFormat="1" ht="15" customHeight="1" x14ac:dyDescent="0.25">
      <c r="H1629" s="5"/>
      <c r="J1629" s="107"/>
      <c r="L1629" s="6"/>
      <c r="M1629" s="6"/>
      <c r="N1629" s="6"/>
      <c r="O1629" s="6"/>
      <c r="P1629" s="6"/>
      <c r="Q1629" s="6"/>
      <c r="R1629" s="6"/>
      <c r="S1629" s="6"/>
      <c r="T1629" s="6"/>
      <c r="U1629" s="6"/>
      <c r="V1629" s="6"/>
      <c r="W1629" s="6"/>
      <c r="X1629" s="6"/>
      <c r="Y1629" s="6"/>
      <c r="Z1629" s="6"/>
      <c r="AA1629" s="6"/>
      <c r="AB1629" s="6"/>
      <c r="AC1629" s="6"/>
      <c r="AD1629" s="6"/>
      <c r="AE1629" s="6"/>
    </row>
    <row r="1630" spans="8:31" s="4" customFormat="1" ht="15" customHeight="1" x14ac:dyDescent="0.25">
      <c r="H1630" s="5"/>
      <c r="J1630" s="107"/>
      <c r="L1630" s="6"/>
      <c r="M1630" s="6"/>
      <c r="N1630" s="6"/>
      <c r="O1630" s="6"/>
      <c r="P1630" s="6"/>
      <c r="Q1630" s="6"/>
      <c r="R1630" s="6"/>
      <c r="S1630" s="6"/>
      <c r="T1630" s="6"/>
      <c r="U1630" s="6"/>
      <c r="V1630" s="6"/>
      <c r="W1630" s="6"/>
      <c r="X1630" s="6"/>
      <c r="Y1630" s="6"/>
      <c r="Z1630" s="6"/>
      <c r="AA1630" s="6"/>
      <c r="AB1630" s="6"/>
      <c r="AC1630" s="6"/>
      <c r="AD1630" s="6"/>
      <c r="AE1630" s="6"/>
    </row>
    <row r="1631" spans="8:31" s="4" customFormat="1" ht="15" customHeight="1" x14ac:dyDescent="0.25">
      <c r="H1631" s="5"/>
      <c r="J1631" s="107"/>
      <c r="L1631" s="6"/>
      <c r="M1631" s="6"/>
      <c r="N1631" s="6"/>
      <c r="O1631" s="6"/>
      <c r="P1631" s="6"/>
      <c r="Q1631" s="6"/>
      <c r="R1631" s="6"/>
      <c r="S1631" s="6"/>
      <c r="T1631" s="6"/>
      <c r="U1631" s="6"/>
      <c r="V1631" s="6"/>
      <c r="W1631" s="6"/>
      <c r="X1631" s="6"/>
      <c r="Y1631" s="6"/>
      <c r="Z1631" s="6"/>
      <c r="AA1631" s="6"/>
      <c r="AB1631" s="6"/>
      <c r="AC1631" s="6"/>
      <c r="AD1631" s="6"/>
      <c r="AE1631" s="6"/>
    </row>
    <row r="1632" spans="8:31" s="4" customFormat="1" ht="15" customHeight="1" x14ac:dyDescent="0.25">
      <c r="H1632" s="5"/>
      <c r="J1632" s="107"/>
      <c r="L1632" s="6"/>
      <c r="M1632" s="6"/>
      <c r="N1632" s="6"/>
      <c r="O1632" s="6"/>
      <c r="P1632" s="6"/>
      <c r="Q1632" s="6"/>
      <c r="R1632" s="6"/>
      <c r="S1632" s="6"/>
      <c r="T1632" s="6"/>
      <c r="U1632" s="6"/>
      <c r="V1632" s="6"/>
      <c r="W1632" s="6"/>
      <c r="X1632" s="6"/>
      <c r="Y1632" s="6"/>
      <c r="Z1632" s="6"/>
      <c r="AA1632" s="6"/>
      <c r="AB1632" s="6"/>
      <c r="AC1632" s="6"/>
      <c r="AD1632" s="6"/>
      <c r="AE1632" s="6"/>
    </row>
    <row r="1633" spans="8:31" s="4" customFormat="1" ht="15" customHeight="1" x14ac:dyDescent="0.25">
      <c r="H1633" s="5"/>
      <c r="J1633" s="107"/>
      <c r="L1633" s="6"/>
      <c r="M1633" s="6"/>
      <c r="N1633" s="6"/>
      <c r="O1633" s="6"/>
      <c r="P1633" s="6"/>
      <c r="Q1633" s="6"/>
      <c r="R1633" s="6"/>
      <c r="S1633" s="6"/>
      <c r="T1633" s="6"/>
      <c r="U1633" s="6"/>
      <c r="V1633" s="6"/>
      <c r="W1633" s="6"/>
      <c r="X1633" s="6"/>
      <c r="Y1633" s="6"/>
      <c r="Z1633" s="6"/>
      <c r="AA1633" s="6"/>
      <c r="AB1633" s="6"/>
      <c r="AC1633" s="6"/>
      <c r="AD1633" s="6"/>
      <c r="AE1633" s="6"/>
    </row>
    <row r="1634" spans="8:31" s="4" customFormat="1" ht="15" customHeight="1" x14ac:dyDescent="0.25">
      <c r="H1634" s="5"/>
      <c r="J1634" s="107"/>
      <c r="L1634" s="6"/>
      <c r="M1634" s="6"/>
      <c r="N1634" s="6"/>
      <c r="O1634" s="6"/>
      <c r="P1634" s="6"/>
      <c r="Q1634" s="6"/>
      <c r="R1634" s="6"/>
      <c r="S1634" s="6"/>
      <c r="T1634" s="6"/>
      <c r="U1634" s="6"/>
      <c r="V1634" s="6"/>
      <c r="W1634" s="6"/>
      <c r="X1634" s="6"/>
      <c r="Y1634" s="6"/>
      <c r="Z1634" s="6"/>
      <c r="AA1634" s="6"/>
      <c r="AB1634" s="6"/>
      <c r="AC1634" s="6"/>
      <c r="AD1634" s="6"/>
      <c r="AE1634" s="6"/>
    </row>
    <row r="1635" spans="8:31" s="4" customFormat="1" ht="15" customHeight="1" x14ac:dyDescent="0.25">
      <c r="H1635" s="5"/>
      <c r="J1635" s="107"/>
      <c r="L1635" s="6"/>
      <c r="M1635" s="6"/>
      <c r="N1635" s="6"/>
      <c r="O1635" s="6"/>
      <c r="P1635" s="6"/>
      <c r="Q1635" s="6"/>
      <c r="R1635" s="6"/>
      <c r="S1635" s="6"/>
      <c r="T1635" s="6"/>
      <c r="U1635" s="6"/>
      <c r="V1635" s="6"/>
      <c r="W1635" s="6"/>
      <c r="X1635" s="6"/>
      <c r="Y1635" s="6"/>
      <c r="Z1635" s="6"/>
      <c r="AA1635" s="6"/>
      <c r="AB1635" s="6"/>
      <c r="AC1635" s="6"/>
      <c r="AD1635" s="6"/>
      <c r="AE1635" s="6"/>
    </row>
    <row r="1636" spans="8:31" s="4" customFormat="1" ht="15" customHeight="1" x14ac:dyDescent="0.25">
      <c r="H1636" s="5"/>
      <c r="J1636" s="107"/>
      <c r="L1636" s="6"/>
      <c r="M1636" s="6"/>
      <c r="N1636" s="6"/>
      <c r="O1636" s="6"/>
      <c r="P1636" s="6"/>
      <c r="Q1636" s="6"/>
      <c r="R1636" s="6"/>
      <c r="S1636" s="6"/>
      <c r="T1636" s="6"/>
      <c r="U1636" s="6"/>
      <c r="V1636" s="6"/>
      <c r="W1636" s="6"/>
      <c r="X1636" s="6"/>
      <c r="Y1636" s="6"/>
      <c r="Z1636" s="6"/>
      <c r="AA1636" s="6"/>
      <c r="AB1636" s="6"/>
      <c r="AC1636" s="6"/>
      <c r="AD1636" s="6"/>
      <c r="AE1636" s="6"/>
    </row>
    <row r="1637" spans="8:31" s="4" customFormat="1" ht="15" customHeight="1" x14ac:dyDescent="0.25">
      <c r="H1637" s="5"/>
      <c r="J1637" s="107"/>
      <c r="L1637" s="6"/>
      <c r="M1637" s="6"/>
      <c r="N1637" s="6"/>
      <c r="O1637" s="6"/>
      <c r="P1637" s="6"/>
      <c r="Q1637" s="6"/>
      <c r="R1637" s="6"/>
      <c r="S1637" s="6"/>
      <c r="T1637" s="6"/>
      <c r="U1637" s="6"/>
      <c r="V1637" s="6"/>
      <c r="W1637" s="6"/>
      <c r="X1637" s="6"/>
      <c r="Y1637" s="6"/>
      <c r="Z1637" s="6"/>
      <c r="AA1637" s="6"/>
      <c r="AB1637" s="6"/>
      <c r="AC1637" s="6"/>
      <c r="AD1637" s="6"/>
      <c r="AE1637" s="6"/>
    </row>
    <row r="1638" spans="8:31" s="4" customFormat="1" ht="15" customHeight="1" x14ac:dyDescent="0.25">
      <c r="H1638" s="5"/>
      <c r="J1638" s="107"/>
      <c r="L1638" s="6"/>
      <c r="M1638" s="6"/>
      <c r="N1638" s="6"/>
      <c r="O1638" s="6"/>
      <c r="P1638" s="6"/>
      <c r="Q1638" s="6"/>
      <c r="R1638" s="6"/>
      <c r="S1638" s="6"/>
      <c r="T1638" s="6"/>
      <c r="U1638" s="6"/>
      <c r="V1638" s="6"/>
      <c r="W1638" s="6"/>
      <c r="X1638" s="6"/>
      <c r="Y1638" s="6"/>
      <c r="Z1638" s="6"/>
      <c r="AA1638" s="6"/>
      <c r="AB1638" s="6"/>
      <c r="AC1638" s="6"/>
      <c r="AD1638" s="6"/>
      <c r="AE1638" s="6"/>
    </row>
    <row r="1639" spans="8:31" s="4" customFormat="1" ht="15" customHeight="1" x14ac:dyDescent="0.25">
      <c r="H1639" s="5"/>
      <c r="J1639" s="107"/>
      <c r="L1639" s="6"/>
      <c r="M1639" s="6"/>
      <c r="N1639" s="6"/>
      <c r="O1639" s="6"/>
      <c r="P1639" s="6"/>
      <c r="Q1639" s="6"/>
      <c r="R1639" s="6"/>
      <c r="S1639" s="6"/>
      <c r="T1639" s="6"/>
      <c r="U1639" s="6"/>
      <c r="V1639" s="6"/>
      <c r="W1639" s="6"/>
      <c r="X1639" s="6"/>
      <c r="Y1639" s="6"/>
      <c r="Z1639" s="6"/>
      <c r="AA1639" s="6"/>
      <c r="AB1639" s="6"/>
      <c r="AC1639" s="6"/>
      <c r="AD1639" s="6"/>
      <c r="AE1639" s="6"/>
    </row>
    <row r="1640" spans="8:31" s="4" customFormat="1" ht="15" customHeight="1" x14ac:dyDescent="0.25">
      <c r="H1640" s="5"/>
      <c r="J1640" s="107"/>
      <c r="L1640" s="6"/>
      <c r="M1640" s="6"/>
      <c r="N1640" s="6"/>
      <c r="O1640" s="6"/>
      <c r="P1640" s="6"/>
      <c r="Q1640" s="6"/>
      <c r="R1640" s="6"/>
      <c r="S1640" s="6"/>
      <c r="T1640" s="6"/>
      <c r="U1640" s="6"/>
      <c r="V1640" s="6"/>
      <c r="W1640" s="6"/>
      <c r="X1640" s="6"/>
      <c r="Y1640" s="6"/>
      <c r="Z1640" s="6"/>
      <c r="AA1640" s="6"/>
      <c r="AB1640" s="6"/>
      <c r="AC1640" s="6"/>
      <c r="AD1640" s="6"/>
      <c r="AE1640" s="6"/>
    </row>
    <row r="1641" spans="8:31" s="4" customFormat="1" ht="15" customHeight="1" x14ac:dyDescent="0.25">
      <c r="H1641" s="5"/>
      <c r="J1641" s="107"/>
      <c r="L1641" s="6"/>
      <c r="M1641" s="6"/>
      <c r="N1641" s="6"/>
      <c r="O1641" s="6"/>
      <c r="P1641" s="6"/>
      <c r="Q1641" s="6"/>
      <c r="R1641" s="6"/>
      <c r="S1641" s="6"/>
      <c r="T1641" s="6"/>
      <c r="U1641" s="6"/>
      <c r="V1641" s="6"/>
      <c r="W1641" s="6"/>
      <c r="X1641" s="6"/>
      <c r="Y1641" s="6"/>
      <c r="Z1641" s="6"/>
      <c r="AA1641" s="6"/>
      <c r="AB1641" s="6"/>
      <c r="AC1641" s="6"/>
      <c r="AD1641" s="6"/>
      <c r="AE1641" s="6"/>
    </row>
    <row r="1642" spans="8:31" s="4" customFormat="1" ht="15" customHeight="1" x14ac:dyDescent="0.25">
      <c r="H1642" s="5"/>
      <c r="J1642" s="107"/>
      <c r="L1642" s="6"/>
      <c r="M1642" s="6"/>
      <c r="N1642" s="6"/>
      <c r="O1642" s="6"/>
      <c r="P1642" s="6"/>
      <c r="Q1642" s="6"/>
      <c r="R1642" s="6"/>
      <c r="S1642" s="6"/>
      <c r="T1642" s="6"/>
      <c r="U1642" s="6"/>
      <c r="V1642" s="6"/>
      <c r="W1642" s="6"/>
      <c r="X1642" s="6"/>
      <c r="Y1642" s="6"/>
      <c r="Z1642" s="6"/>
      <c r="AA1642" s="6"/>
      <c r="AB1642" s="6"/>
      <c r="AC1642" s="6"/>
      <c r="AD1642" s="6"/>
      <c r="AE1642" s="6"/>
    </row>
  </sheetData>
  <sheetProtection algorithmName="SHA-512" hashValue="jOiubbqWsYBRKIsSuaUmuvAl/ger97q0bz3cjdV/9t3plYXX2jj1w9dTEsxx8espbrNyQKEeoaZ7sP2hOJCY1Q==" saltValue="jC1hgBMY4J/u0kNmtzcIQA==" spinCount="100000" sheet="1" formatCells="0" formatColumns="0" formatRows="0" sort="0" autoFilter="0"/>
  <autoFilter ref="A13:K675" xr:uid="{CD149377-5679-405F-A3E0-E7DA164B54FC}"/>
  <dataConsolidate/>
  <mergeCells count="38">
    <mergeCell ref="J6:K6"/>
    <mergeCell ref="J7:K7"/>
    <mergeCell ref="J8:K8"/>
    <mergeCell ref="A704:B704"/>
    <mergeCell ref="A688:B688"/>
    <mergeCell ref="A11:K11"/>
    <mergeCell ref="D696:E696"/>
    <mergeCell ref="D701:E701"/>
    <mergeCell ref="A6:D8"/>
    <mergeCell ref="F7:G7"/>
    <mergeCell ref="F8:G8"/>
    <mergeCell ref="C2:F2"/>
    <mergeCell ref="B710:C710"/>
    <mergeCell ref="B713:C713"/>
    <mergeCell ref="B714:C714"/>
    <mergeCell ref="B715:C715"/>
    <mergeCell ref="D713:E713"/>
    <mergeCell ref="D711:E711"/>
    <mergeCell ref="B705:C705"/>
    <mergeCell ref="B706:C706"/>
    <mergeCell ref="B707:C707"/>
    <mergeCell ref="B708:C708"/>
    <mergeCell ref="B709:C709"/>
    <mergeCell ref="C725:E725"/>
    <mergeCell ref="E728:F728"/>
    <mergeCell ref="D714:E714"/>
    <mergeCell ref="D715:E715"/>
    <mergeCell ref="D716:E716"/>
    <mergeCell ref="D717:E717"/>
    <mergeCell ref="D718:E718"/>
    <mergeCell ref="C724:E724"/>
    <mergeCell ref="B716:C716"/>
    <mergeCell ref="A723:B723"/>
    <mergeCell ref="C722:E722"/>
    <mergeCell ref="C723:E723"/>
    <mergeCell ref="B717:C717"/>
    <mergeCell ref="B718:C718"/>
    <mergeCell ref="D719:E719"/>
  </mergeCells>
  <phoneticPr fontId="2" type="noConversion"/>
  <dataValidations count="13">
    <dataValidation type="list" allowBlank="1" showInputMessage="1" showErrorMessage="1" sqref="J6:K6" xr:uid="{686BAF29-9179-42AB-B164-CD3E59C3C658}">
      <formula1>$C$783:$C$786</formula1>
    </dataValidation>
    <dataValidation type="list" allowBlank="1" showInputMessage="1" showErrorMessage="1" sqref="E690" xr:uid="{51E1C50F-00B4-4F5E-976E-0D80679EEEBB}">
      <formula1>$G$730:$G$733</formula1>
    </dataValidation>
    <dataValidation type="list" allowBlank="1" showInputMessage="1" showErrorMessage="1" sqref="E691" xr:uid="{F9BE79E2-2897-4646-AE4D-47B844E0BC52}">
      <formula1>$H$730:$H$733</formula1>
    </dataValidation>
    <dataValidation type="list" allowBlank="1" showInputMessage="1" showErrorMessage="1" sqref="E692" xr:uid="{F352B964-BEF4-4E2B-BA52-2E55A32E2CCC}">
      <formula1>$I$730:$I$733</formula1>
    </dataValidation>
    <dataValidation type="list" allowBlank="1" showInputMessage="1" showErrorMessage="1" sqref="E693" xr:uid="{848B082F-7CA2-40F5-A55D-8842F4516321}">
      <formula1>$J$730:$J$733</formula1>
    </dataValidation>
    <dataValidation type="list" allowBlank="1" showInputMessage="1" showErrorMessage="1" sqref="E694" xr:uid="{BFDAA20D-240A-430D-B1F5-B8C7A087E05B}">
      <formula1>$K$730:$K$733</formula1>
    </dataValidation>
    <dataValidation type="list" allowBlank="1" showInputMessage="1" showErrorMessage="1" sqref="E695" xr:uid="{A60AFCE4-14FC-4B9B-AFAD-4E41DDF97AAA}">
      <formula1>$L$730:$L$733</formula1>
    </dataValidation>
    <dataValidation type="list" allowBlank="1" showInputMessage="1" showErrorMessage="1" sqref="E700" xr:uid="{F497CA18-576B-4A31-8EFE-4200B9801326}">
      <formula1>$M$730:$M$733</formula1>
    </dataValidation>
    <dataValidation type="list" allowBlank="1" showInputMessage="1" showErrorMessage="1" sqref="D706" xr:uid="{C4783CE5-9B32-44E3-A0ED-7AC00F8E1D5A}">
      <formula1>$F$781:$F$783</formula1>
    </dataValidation>
    <dataValidation type="list" allowBlank="1" showInputMessage="1" showErrorMessage="1" sqref="D707:D708 D714:D718" xr:uid="{69E3B506-5161-4396-9AD2-090A3B2F1D09}">
      <formula1>$F$784:$F$786</formula1>
    </dataValidation>
    <dataValidation type="list" allowBlank="1" showInputMessage="1" showErrorMessage="1" sqref="C722:E722" xr:uid="{E6463785-8C1A-443F-A0A0-10B8C7F92ECB}">
      <formula1>$C$729:$C$732</formula1>
    </dataValidation>
    <dataValidation type="list" allowBlank="1" showInputMessage="1" showErrorMessage="1" sqref="C723:E723" xr:uid="{0892355A-AC67-457E-84F1-3D5721C4BF22}">
      <formula1>$C$734:$C$740</formula1>
    </dataValidation>
    <dataValidation type="list" allowBlank="1" showInputMessage="1" showErrorMessage="1" sqref="C725:E725" xr:uid="{8447D311-69EE-42B6-A6C6-CDBBA8840AD7}">
      <formula1>$C$754:$C$768</formula1>
    </dataValidation>
  </dataValidations>
  <printOptions horizontalCentered="1"/>
  <pageMargins left="0.25" right="0.25" top="0.75" bottom="0.75" header="0.3" footer="0.3"/>
  <pageSetup paperSize="8" scale="36"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 name="EpmWorksheetKeyString_GUID" r:id="rId3"/>
  </customProperties>
  <ignoredErrors>
    <ignoredError xmlns:x16r3="http://schemas.microsoft.com/office/spreadsheetml/2018/08/main" sqref="K322 K320" x16r3:misleadingFormat="1"/>
  </ignoredError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1FF6-E94B-4E65-BF41-8F93706F1D6D}">
  <sheetPr>
    <tabColor rgb="FFFFFF99"/>
  </sheetPr>
  <dimension ref="A1:R50"/>
  <sheetViews>
    <sheetView zoomScale="105" zoomScaleNormal="105" workbookViewId="0">
      <selection activeCell="A2" sqref="A2:D2"/>
    </sheetView>
  </sheetViews>
  <sheetFormatPr baseColWidth="10" defaultColWidth="11.5546875" defaultRowHeight="13.2" x14ac:dyDescent="0.25"/>
  <cols>
    <col min="1" max="7" width="11.6640625" style="1" customWidth="1"/>
    <col min="8" max="8" width="13.33203125" style="1" bestFit="1" customWidth="1"/>
    <col min="9" max="9" width="18.109375" style="1" bestFit="1" customWidth="1"/>
    <col min="10" max="10" width="12.6640625" style="1" customWidth="1"/>
    <col min="11" max="11" width="14.6640625" style="1" customWidth="1"/>
    <col min="12" max="12" width="11.6640625" style="1" customWidth="1"/>
    <col min="13" max="13" width="15.5546875" style="1" customWidth="1"/>
    <col min="14" max="14" width="15.109375" style="402" customWidth="1"/>
    <col min="15" max="255" width="11.5546875" style="1"/>
    <col min="256" max="256" width="12.88671875" style="1" bestFit="1" customWidth="1"/>
    <col min="257" max="257" width="12.88671875" style="1" customWidth="1"/>
    <col min="258" max="258" width="11.5546875" style="1"/>
    <col min="259" max="260" width="15.6640625" style="1" customWidth="1"/>
    <col min="261" max="262" width="6.33203125" style="1" customWidth="1"/>
    <col min="263" max="264" width="7.6640625" style="1" customWidth="1"/>
    <col min="265" max="265" width="11.5546875" style="1"/>
    <col min="266" max="267" width="8.44140625" style="1" customWidth="1"/>
    <col min="268" max="511" width="11.5546875" style="1"/>
    <col min="512" max="512" width="12.88671875" style="1" bestFit="1" customWidth="1"/>
    <col min="513" max="513" width="12.88671875" style="1" customWidth="1"/>
    <col min="514" max="514" width="11.5546875" style="1"/>
    <col min="515" max="516" width="15.6640625" style="1" customWidth="1"/>
    <col min="517" max="518" width="6.33203125" style="1" customWidth="1"/>
    <col min="519" max="520" width="7.6640625" style="1" customWidth="1"/>
    <col min="521" max="521" width="11.5546875" style="1"/>
    <col min="522" max="523" width="8.44140625" style="1" customWidth="1"/>
    <col min="524" max="767" width="11.5546875" style="1"/>
    <col min="768" max="768" width="12.88671875" style="1" bestFit="1" customWidth="1"/>
    <col min="769" max="769" width="12.88671875" style="1" customWidth="1"/>
    <col min="770" max="770" width="11.5546875" style="1"/>
    <col min="771" max="772" width="15.6640625" style="1" customWidth="1"/>
    <col min="773" max="774" width="6.33203125" style="1" customWidth="1"/>
    <col min="775" max="776" width="7.6640625" style="1" customWidth="1"/>
    <col min="777" max="777" width="11.5546875" style="1"/>
    <col min="778" max="779" width="8.44140625" style="1" customWidth="1"/>
    <col min="780" max="1023" width="11.5546875" style="1"/>
    <col min="1024" max="1024" width="12.88671875" style="1" bestFit="1" customWidth="1"/>
    <col min="1025" max="1025" width="12.88671875" style="1" customWidth="1"/>
    <col min="1026" max="1026" width="11.5546875" style="1"/>
    <col min="1027" max="1028" width="15.6640625" style="1" customWidth="1"/>
    <col min="1029" max="1030" width="6.33203125" style="1" customWidth="1"/>
    <col min="1031" max="1032" width="7.6640625" style="1" customWidth="1"/>
    <col min="1033" max="1033" width="11.5546875" style="1"/>
    <col min="1034" max="1035" width="8.44140625" style="1" customWidth="1"/>
    <col min="1036" max="1279" width="11.5546875" style="1"/>
    <col min="1280" max="1280" width="12.88671875" style="1" bestFit="1" customWidth="1"/>
    <col min="1281" max="1281" width="12.88671875" style="1" customWidth="1"/>
    <col min="1282" max="1282" width="11.5546875" style="1"/>
    <col min="1283" max="1284" width="15.6640625" style="1" customWidth="1"/>
    <col min="1285" max="1286" width="6.33203125" style="1" customWidth="1"/>
    <col min="1287" max="1288" width="7.6640625" style="1" customWidth="1"/>
    <col min="1289" max="1289" width="11.5546875" style="1"/>
    <col min="1290" max="1291" width="8.44140625" style="1" customWidth="1"/>
    <col min="1292" max="1535" width="11.5546875" style="1"/>
    <col min="1536" max="1536" width="12.88671875" style="1" bestFit="1" customWidth="1"/>
    <col min="1537" max="1537" width="12.88671875" style="1" customWidth="1"/>
    <col min="1538" max="1538" width="11.5546875" style="1"/>
    <col min="1539" max="1540" width="15.6640625" style="1" customWidth="1"/>
    <col min="1541" max="1542" width="6.33203125" style="1" customWidth="1"/>
    <col min="1543" max="1544" width="7.6640625" style="1" customWidth="1"/>
    <col min="1545" max="1545" width="11.5546875" style="1"/>
    <col min="1546" max="1547" width="8.44140625" style="1" customWidth="1"/>
    <col min="1548" max="1791" width="11.5546875" style="1"/>
    <col min="1792" max="1792" width="12.88671875" style="1" bestFit="1" customWidth="1"/>
    <col min="1793" max="1793" width="12.88671875" style="1" customWidth="1"/>
    <col min="1794" max="1794" width="11.5546875" style="1"/>
    <col min="1795" max="1796" width="15.6640625" style="1" customWidth="1"/>
    <col min="1797" max="1798" width="6.33203125" style="1" customWidth="1"/>
    <col min="1799" max="1800" width="7.6640625" style="1" customWidth="1"/>
    <col min="1801" max="1801" width="11.5546875" style="1"/>
    <col min="1802" max="1803" width="8.44140625" style="1" customWidth="1"/>
    <col min="1804" max="2047" width="11.5546875" style="1"/>
    <col min="2048" max="2048" width="12.88671875" style="1" bestFit="1" customWidth="1"/>
    <col min="2049" max="2049" width="12.88671875" style="1" customWidth="1"/>
    <col min="2050" max="2050" width="11.5546875" style="1"/>
    <col min="2051" max="2052" width="15.6640625" style="1" customWidth="1"/>
    <col min="2053" max="2054" width="6.33203125" style="1" customWidth="1"/>
    <col min="2055" max="2056" width="7.6640625" style="1" customWidth="1"/>
    <col min="2057" max="2057" width="11.5546875" style="1"/>
    <col min="2058" max="2059" width="8.44140625" style="1" customWidth="1"/>
    <col min="2060" max="2303" width="11.5546875" style="1"/>
    <col min="2304" max="2304" width="12.88671875" style="1" bestFit="1" customWidth="1"/>
    <col min="2305" max="2305" width="12.88671875" style="1" customWidth="1"/>
    <col min="2306" max="2306" width="11.5546875" style="1"/>
    <col min="2307" max="2308" width="15.6640625" style="1" customWidth="1"/>
    <col min="2309" max="2310" width="6.33203125" style="1" customWidth="1"/>
    <col min="2311" max="2312" width="7.6640625" style="1" customWidth="1"/>
    <col min="2313" max="2313" width="11.5546875" style="1"/>
    <col min="2314" max="2315" width="8.44140625" style="1" customWidth="1"/>
    <col min="2316" max="2559" width="11.5546875" style="1"/>
    <col min="2560" max="2560" width="12.88671875" style="1" bestFit="1" customWidth="1"/>
    <col min="2561" max="2561" width="12.88671875" style="1" customWidth="1"/>
    <col min="2562" max="2562" width="11.5546875" style="1"/>
    <col min="2563" max="2564" width="15.6640625" style="1" customWidth="1"/>
    <col min="2565" max="2566" width="6.33203125" style="1" customWidth="1"/>
    <col min="2567" max="2568" width="7.6640625" style="1" customWidth="1"/>
    <col min="2569" max="2569" width="11.5546875" style="1"/>
    <col min="2570" max="2571" width="8.44140625" style="1" customWidth="1"/>
    <col min="2572" max="2815" width="11.5546875" style="1"/>
    <col min="2816" max="2816" width="12.88671875" style="1" bestFit="1" customWidth="1"/>
    <col min="2817" max="2817" width="12.88671875" style="1" customWidth="1"/>
    <col min="2818" max="2818" width="11.5546875" style="1"/>
    <col min="2819" max="2820" width="15.6640625" style="1" customWidth="1"/>
    <col min="2821" max="2822" width="6.33203125" style="1" customWidth="1"/>
    <col min="2823" max="2824" width="7.6640625" style="1" customWidth="1"/>
    <col min="2825" max="2825" width="11.5546875" style="1"/>
    <col min="2826" max="2827" width="8.44140625" style="1" customWidth="1"/>
    <col min="2828" max="3071" width="11.5546875" style="1"/>
    <col min="3072" max="3072" width="12.88671875" style="1" bestFit="1" customWidth="1"/>
    <col min="3073" max="3073" width="12.88671875" style="1" customWidth="1"/>
    <col min="3074" max="3074" width="11.5546875" style="1"/>
    <col min="3075" max="3076" width="15.6640625" style="1" customWidth="1"/>
    <col min="3077" max="3078" width="6.33203125" style="1" customWidth="1"/>
    <col min="3079" max="3080" width="7.6640625" style="1" customWidth="1"/>
    <col min="3081" max="3081" width="11.5546875" style="1"/>
    <col min="3082" max="3083" width="8.44140625" style="1" customWidth="1"/>
    <col min="3084" max="3327" width="11.5546875" style="1"/>
    <col min="3328" max="3328" width="12.88671875" style="1" bestFit="1" customWidth="1"/>
    <col min="3329" max="3329" width="12.88671875" style="1" customWidth="1"/>
    <col min="3330" max="3330" width="11.5546875" style="1"/>
    <col min="3331" max="3332" width="15.6640625" style="1" customWidth="1"/>
    <col min="3333" max="3334" width="6.33203125" style="1" customWidth="1"/>
    <col min="3335" max="3336" width="7.6640625" style="1" customWidth="1"/>
    <col min="3337" max="3337" width="11.5546875" style="1"/>
    <col min="3338" max="3339" width="8.44140625" style="1" customWidth="1"/>
    <col min="3340" max="3583" width="11.5546875" style="1"/>
    <col min="3584" max="3584" width="12.88671875" style="1" bestFit="1" customWidth="1"/>
    <col min="3585" max="3585" width="12.88671875" style="1" customWidth="1"/>
    <col min="3586" max="3586" width="11.5546875" style="1"/>
    <col min="3587" max="3588" width="15.6640625" style="1" customWidth="1"/>
    <col min="3589" max="3590" width="6.33203125" style="1" customWidth="1"/>
    <col min="3591" max="3592" width="7.6640625" style="1" customWidth="1"/>
    <col min="3593" max="3593" width="11.5546875" style="1"/>
    <col min="3594" max="3595" width="8.44140625" style="1" customWidth="1"/>
    <col min="3596" max="3839" width="11.5546875" style="1"/>
    <col min="3840" max="3840" width="12.88671875" style="1" bestFit="1" customWidth="1"/>
    <col min="3841" max="3841" width="12.88671875" style="1" customWidth="1"/>
    <col min="3842" max="3842" width="11.5546875" style="1"/>
    <col min="3843" max="3844" width="15.6640625" style="1" customWidth="1"/>
    <col min="3845" max="3846" width="6.33203125" style="1" customWidth="1"/>
    <col min="3847" max="3848" width="7.6640625" style="1" customWidth="1"/>
    <col min="3849" max="3849" width="11.5546875" style="1"/>
    <col min="3850" max="3851" width="8.44140625" style="1" customWidth="1"/>
    <col min="3852" max="4095" width="11.5546875" style="1"/>
    <col min="4096" max="4096" width="12.88671875" style="1" bestFit="1" customWidth="1"/>
    <col min="4097" max="4097" width="12.88671875" style="1" customWidth="1"/>
    <col min="4098" max="4098" width="11.5546875" style="1"/>
    <col min="4099" max="4100" width="15.6640625" style="1" customWidth="1"/>
    <col min="4101" max="4102" width="6.33203125" style="1" customWidth="1"/>
    <col min="4103" max="4104" width="7.6640625" style="1" customWidth="1"/>
    <col min="4105" max="4105" width="11.5546875" style="1"/>
    <col min="4106" max="4107" width="8.44140625" style="1" customWidth="1"/>
    <col min="4108" max="4351" width="11.5546875" style="1"/>
    <col min="4352" max="4352" width="12.88671875" style="1" bestFit="1" customWidth="1"/>
    <col min="4353" max="4353" width="12.88671875" style="1" customWidth="1"/>
    <col min="4354" max="4354" width="11.5546875" style="1"/>
    <col min="4355" max="4356" width="15.6640625" style="1" customWidth="1"/>
    <col min="4357" max="4358" width="6.33203125" style="1" customWidth="1"/>
    <col min="4359" max="4360" width="7.6640625" style="1" customWidth="1"/>
    <col min="4361" max="4361" width="11.5546875" style="1"/>
    <col min="4362" max="4363" width="8.44140625" style="1" customWidth="1"/>
    <col min="4364" max="4607" width="11.5546875" style="1"/>
    <col min="4608" max="4608" width="12.88671875" style="1" bestFit="1" customWidth="1"/>
    <col min="4609" max="4609" width="12.88671875" style="1" customWidth="1"/>
    <col min="4610" max="4610" width="11.5546875" style="1"/>
    <col min="4611" max="4612" width="15.6640625" style="1" customWidth="1"/>
    <col min="4613" max="4614" width="6.33203125" style="1" customWidth="1"/>
    <col min="4615" max="4616" width="7.6640625" style="1" customWidth="1"/>
    <col min="4617" max="4617" width="11.5546875" style="1"/>
    <col min="4618" max="4619" width="8.44140625" style="1" customWidth="1"/>
    <col min="4620" max="4863" width="11.5546875" style="1"/>
    <col min="4864" max="4864" width="12.88671875" style="1" bestFit="1" customWidth="1"/>
    <col min="4865" max="4865" width="12.88671875" style="1" customWidth="1"/>
    <col min="4866" max="4866" width="11.5546875" style="1"/>
    <col min="4867" max="4868" width="15.6640625" style="1" customWidth="1"/>
    <col min="4869" max="4870" width="6.33203125" style="1" customWidth="1"/>
    <col min="4871" max="4872" width="7.6640625" style="1" customWidth="1"/>
    <col min="4873" max="4873" width="11.5546875" style="1"/>
    <col min="4874" max="4875" width="8.44140625" style="1" customWidth="1"/>
    <col min="4876" max="5119" width="11.5546875" style="1"/>
    <col min="5120" max="5120" width="12.88671875" style="1" bestFit="1" customWidth="1"/>
    <col min="5121" max="5121" width="12.88671875" style="1" customWidth="1"/>
    <col min="5122" max="5122" width="11.5546875" style="1"/>
    <col min="5123" max="5124" width="15.6640625" style="1" customWidth="1"/>
    <col min="5125" max="5126" width="6.33203125" style="1" customWidth="1"/>
    <col min="5127" max="5128" width="7.6640625" style="1" customWidth="1"/>
    <col min="5129" max="5129" width="11.5546875" style="1"/>
    <col min="5130" max="5131" width="8.44140625" style="1" customWidth="1"/>
    <col min="5132" max="5375" width="11.5546875" style="1"/>
    <col min="5376" max="5376" width="12.88671875" style="1" bestFit="1" customWidth="1"/>
    <col min="5377" max="5377" width="12.88671875" style="1" customWidth="1"/>
    <col min="5378" max="5378" width="11.5546875" style="1"/>
    <col min="5379" max="5380" width="15.6640625" style="1" customWidth="1"/>
    <col min="5381" max="5382" width="6.33203125" style="1" customWidth="1"/>
    <col min="5383" max="5384" width="7.6640625" style="1" customWidth="1"/>
    <col min="5385" max="5385" width="11.5546875" style="1"/>
    <col min="5386" max="5387" width="8.44140625" style="1" customWidth="1"/>
    <col min="5388" max="5631" width="11.5546875" style="1"/>
    <col min="5632" max="5632" width="12.88671875" style="1" bestFit="1" customWidth="1"/>
    <col min="5633" max="5633" width="12.88671875" style="1" customWidth="1"/>
    <col min="5634" max="5634" width="11.5546875" style="1"/>
    <col min="5635" max="5636" width="15.6640625" style="1" customWidth="1"/>
    <col min="5637" max="5638" width="6.33203125" style="1" customWidth="1"/>
    <col min="5639" max="5640" width="7.6640625" style="1" customWidth="1"/>
    <col min="5641" max="5641" width="11.5546875" style="1"/>
    <col min="5642" max="5643" width="8.44140625" style="1" customWidth="1"/>
    <col min="5644" max="5887" width="11.5546875" style="1"/>
    <col min="5888" max="5888" width="12.88671875" style="1" bestFit="1" customWidth="1"/>
    <col min="5889" max="5889" width="12.88671875" style="1" customWidth="1"/>
    <col min="5890" max="5890" width="11.5546875" style="1"/>
    <col min="5891" max="5892" width="15.6640625" style="1" customWidth="1"/>
    <col min="5893" max="5894" width="6.33203125" style="1" customWidth="1"/>
    <col min="5895" max="5896" width="7.6640625" style="1" customWidth="1"/>
    <col min="5897" max="5897" width="11.5546875" style="1"/>
    <col min="5898" max="5899" width="8.44140625" style="1" customWidth="1"/>
    <col min="5900" max="6143" width="11.5546875" style="1"/>
    <col min="6144" max="6144" width="12.88671875" style="1" bestFit="1" customWidth="1"/>
    <col min="6145" max="6145" width="12.88671875" style="1" customWidth="1"/>
    <col min="6146" max="6146" width="11.5546875" style="1"/>
    <col min="6147" max="6148" width="15.6640625" style="1" customWidth="1"/>
    <col min="6149" max="6150" width="6.33203125" style="1" customWidth="1"/>
    <col min="6151" max="6152" width="7.6640625" style="1" customWidth="1"/>
    <col min="6153" max="6153" width="11.5546875" style="1"/>
    <col min="6154" max="6155" width="8.44140625" style="1" customWidth="1"/>
    <col min="6156" max="6399" width="11.5546875" style="1"/>
    <col min="6400" max="6400" width="12.88671875" style="1" bestFit="1" customWidth="1"/>
    <col min="6401" max="6401" width="12.88671875" style="1" customWidth="1"/>
    <col min="6402" max="6402" width="11.5546875" style="1"/>
    <col min="6403" max="6404" width="15.6640625" style="1" customWidth="1"/>
    <col min="6405" max="6406" width="6.33203125" style="1" customWidth="1"/>
    <col min="6407" max="6408" width="7.6640625" style="1" customWidth="1"/>
    <col min="6409" max="6409" width="11.5546875" style="1"/>
    <col min="6410" max="6411" width="8.44140625" style="1" customWidth="1"/>
    <col min="6412" max="6655" width="11.5546875" style="1"/>
    <col min="6656" max="6656" width="12.88671875" style="1" bestFit="1" customWidth="1"/>
    <col min="6657" max="6657" width="12.88671875" style="1" customWidth="1"/>
    <col min="6658" max="6658" width="11.5546875" style="1"/>
    <col min="6659" max="6660" width="15.6640625" style="1" customWidth="1"/>
    <col min="6661" max="6662" width="6.33203125" style="1" customWidth="1"/>
    <col min="6663" max="6664" width="7.6640625" style="1" customWidth="1"/>
    <col min="6665" max="6665" width="11.5546875" style="1"/>
    <col min="6666" max="6667" width="8.44140625" style="1" customWidth="1"/>
    <col min="6668" max="6911" width="11.5546875" style="1"/>
    <col min="6912" max="6912" width="12.88671875" style="1" bestFit="1" customWidth="1"/>
    <col min="6913" max="6913" width="12.88671875" style="1" customWidth="1"/>
    <col min="6914" max="6914" width="11.5546875" style="1"/>
    <col min="6915" max="6916" width="15.6640625" style="1" customWidth="1"/>
    <col min="6917" max="6918" width="6.33203125" style="1" customWidth="1"/>
    <col min="6919" max="6920" width="7.6640625" style="1" customWidth="1"/>
    <col min="6921" max="6921" width="11.5546875" style="1"/>
    <col min="6922" max="6923" width="8.44140625" style="1" customWidth="1"/>
    <col min="6924" max="7167" width="11.5546875" style="1"/>
    <col min="7168" max="7168" width="12.88671875" style="1" bestFit="1" customWidth="1"/>
    <col min="7169" max="7169" width="12.88671875" style="1" customWidth="1"/>
    <col min="7170" max="7170" width="11.5546875" style="1"/>
    <col min="7171" max="7172" width="15.6640625" style="1" customWidth="1"/>
    <col min="7173" max="7174" width="6.33203125" style="1" customWidth="1"/>
    <col min="7175" max="7176" width="7.6640625" style="1" customWidth="1"/>
    <col min="7177" max="7177" width="11.5546875" style="1"/>
    <col min="7178" max="7179" width="8.44140625" style="1" customWidth="1"/>
    <col min="7180" max="7423" width="11.5546875" style="1"/>
    <col min="7424" max="7424" width="12.88671875" style="1" bestFit="1" customWidth="1"/>
    <col min="7425" max="7425" width="12.88671875" style="1" customWidth="1"/>
    <col min="7426" max="7426" width="11.5546875" style="1"/>
    <col min="7427" max="7428" width="15.6640625" style="1" customWidth="1"/>
    <col min="7429" max="7430" width="6.33203125" style="1" customWidth="1"/>
    <col min="7431" max="7432" width="7.6640625" style="1" customWidth="1"/>
    <col min="7433" max="7433" width="11.5546875" style="1"/>
    <col min="7434" max="7435" width="8.44140625" style="1" customWidth="1"/>
    <col min="7436" max="7679" width="11.5546875" style="1"/>
    <col min="7680" max="7680" width="12.88671875" style="1" bestFit="1" customWidth="1"/>
    <col min="7681" max="7681" width="12.88671875" style="1" customWidth="1"/>
    <col min="7682" max="7682" width="11.5546875" style="1"/>
    <col min="7683" max="7684" width="15.6640625" style="1" customWidth="1"/>
    <col min="7685" max="7686" width="6.33203125" style="1" customWidth="1"/>
    <col min="7687" max="7688" width="7.6640625" style="1" customWidth="1"/>
    <col min="7689" max="7689" width="11.5546875" style="1"/>
    <col min="7690" max="7691" width="8.44140625" style="1" customWidth="1"/>
    <col min="7692" max="7935" width="11.5546875" style="1"/>
    <col min="7936" max="7936" width="12.88671875" style="1" bestFit="1" customWidth="1"/>
    <col min="7937" max="7937" width="12.88671875" style="1" customWidth="1"/>
    <col min="7938" max="7938" width="11.5546875" style="1"/>
    <col min="7939" max="7940" width="15.6640625" style="1" customWidth="1"/>
    <col min="7941" max="7942" width="6.33203125" style="1" customWidth="1"/>
    <col min="7943" max="7944" width="7.6640625" style="1" customWidth="1"/>
    <col min="7945" max="7945" width="11.5546875" style="1"/>
    <col min="7946" max="7947" width="8.44140625" style="1" customWidth="1"/>
    <col min="7948" max="8191" width="11.5546875" style="1"/>
    <col min="8192" max="8192" width="12.88671875" style="1" bestFit="1" customWidth="1"/>
    <col min="8193" max="8193" width="12.88671875" style="1" customWidth="1"/>
    <col min="8194" max="8194" width="11.5546875" style="1"/>
    <col min="8195" max="8196" width="15.6640625" style="1" customWidth="1"/>
    <col min="8197" max="8198" width="6.33203125" style="1" customWidth="1"/>
    <col min="8199" max="8200" width="7.6640625" style="1" customWidth="1"/>
    <col min="8201" max="8201" width="11.5546875" style="1"/>
    <col min="8202" max="8203" width="8.44140625" style="1" customWidth="1"/>
    <col min="8204" max="8447" width="11.5546875" style="1"/>
    <col min="8448" max="8448" width="12.88671875" style="1" bestFit="1" customWidth="1"/>
    <col min="8449" max="8449" width="12.88671875" style="1" customWidth="1"/>
    <col min="8450" max="8450" width="11.5546875" style="1"/>
    <col min="8451" max="8452" width="15.6640625" style="1" customWidth="1"/>
    <col min="8453" max="8454" width="6.33203125" style="1" customWidth="1"/>
    <col min="8455" max="8456" width="7.6640625" style="1" customWidth="1"/>
    <col min="8457" max="8457" width="11.5546875" style="1"/>
    <col min="8458" max="8459" width="8.44140625" style="1" customWidth="1"/>
    <col min="8460" max="8703" width="11.5546875" style="1"/>
    <col min="8704" max="8704" width="12.88671875" style="1" bestFit="1" customWidth="1"/>
    <col min="8705" max="8705" width="12.88671875" style="1" customWidth="1"/>
    <col min="8706" max="8706" width="11.5546875" style="1"/>
    <col min="8707" max="8708" width="15.6640625" style="1" customWidth="1"/>
    <col min="8709" max="8710" width="6.33203125" style="1" customWidth="1"/>
    <col min="8711" max="8712" width="7.6640625" style="1" customWidth="1"/>
    <col min="8713" max="8713" width="11.5546875" style="1"/>
    <col min="8714" max="8715" width="8.44140625" style="1" customWidth="1"/>
    <col min="8716" max="8959" width="11.5546875" style="1"/>
    <col min="8960" max="8960" width="12.88671875" style="1" bestFit="1" customWidth="1"/>
    <col min="8961" max="8961" width="12.88671875" style="1" customWidth="1"/>
    <col min="8962" max="8962" width="11.5546875" style="1"/>
    <col min="8963" max="8964" width="15.6640625" style="1" customWidth="1"/>
    <col min="8965" max="8966" width="6.33203125" style="1" customWidth="1"/>
    <col min="8967" max="8968" width="7.6640625" style="1" customWidth="1"/>
    <col min="8969" max="8969" width="11.5546875" style="1"/>
    <col min="8970" max="8971" width="8.44140625" style="1" customWidth="1"/>
    <col min="8972" max="9215" width="11.5546875" style="1"/>
    <col min="9216" max="9216" width="12.88671875" style="1" bestFit="1" customWidth="1"/>
    <col min="9217" max="9217" width="12.88671875" style="1" customWidth="1"/>
    <col min="9218" max="9218" width="11.5546875" style="1"/>
    <col min="9219" max="9220" width="15.6640625" style="1" customWidth="1"/>
    <col min="9221" max="9222" width="6.33203125" style="1" customWidth="1"/>
    <col min="9223" max="9224" width="7.6640625" style="1" customWidth="1"/>
    <col min="9225" max="9225" width="11.5546875" style="1"/>
    <col min="9226" max="9227" width="8.44140625" style="1" customWidth="1"/>
    <col min="9228" max="9471" width="11.5546875" style="1"/>
    <col min="9472" max="9472" width="12.88671875" style="1" bestFit="1" customWidth="1"/>
    <col min="9473" max="9473" width="12.88671875" style="1" customWidth="1"/>
    <col min="9474" max="9474" width="11.5546875" style="1"/>
    <col min="9475" max="9476" width="15.6640625" style="1" customWidth="1"/>
    <col min="9477" max="9478" width="6.33203125" style="1" customWidth="1"/>
    <col min="9479" max="9480" width="7.6640625" style="1" customWidth="1"/>
    <col min="9481" max="9481" width="11.5546875" style="1"/>
    <col min="9482" max="9483" width="8.44140625" style="1" customWidth="1"/>
    <col min="9484" max="9727" width="11.5546875" style="1"/>
    <col min="9728" max="9728" width="12.88671875" style="1" bestFit="1" customWidth="1"/>
    <col min="9729" max="9729" width="12.88671875" style="1" customWidth="1"/>
    <col min="9730" max="9730" width="11.5546875" style="1"/>
    <col min="9731" max="9732" width="15.6640625" style="1" customWidth="1"/>
    <col min="9733" max="9734" width="6.33203125" style="1" customWidth="1"/>
    <col min="9735" max="9736" width="7.6640625" style="1" customWidth="1"/>
    <col min="9737" max="9737" width="11.5546875" style="1"/>
    <col min="9738" max="9739" width="8.44140625" style="1" customWidth="1"/>
    <col min="9740" max="9983" width="11.5546875" style="1"/>
    <col min="9984" max="9984" width="12.88671875" style="1" bestFit="1" customWidth="1"/>
    <col min="9985" max="9985" width="12.88671875" style="1" customWidth="1"/>
    <col min="9986" max="9986" width="11.5546875" style="1"/>
    <col min="9987" max="9988" width="15.6640625" style="1" customWidth="1"/>
    <col min="9989" max="9990" width="6.33203125" style="1" customWidth="1"/>
    <col min="9991" max="9992" width="7.6640625" style="1" customWidth="1"/>
    <col min="9993" max="9993" width="11.5546875" style="1"/>
    <col min="9994" max="9995" width="8.44140625" style="1" customWidth="1"/>
    <col min="9996" max="10239" width="11.5546875" style="1"/>
    <col min="10240" max="10240" width="12.88671875" style="1" bestFit="1" customWidth="1"/>
    <col min="10241" max="10241" width="12.88671875" style="1" customWidth="1"/>
    <col min="10242" max="10242" width="11.5546875" style="1"/>
    <col min="10243" max="10244" width="15.6640625" style="1" customWidth="1"/>
    <col min="10245" max="10246" width="6.33203125" style="1" customWidth="1"/>
    <col min="10247" max="10248" width="7.6640625" style="1" customWidth="1"/>
    <col min="10249" max="10249" width="11.5546875" style="1"/>
    <col min="10250" max="10251" width="8.44140625" style="1" customWidth="1"/>
    <col min="10252" max="10495" width="11.5546875" style="1"/>
    <col min="10496" max="10496" width="12.88671875" style="1" bestFit="1" customWidth="1"/>
    <col min="10497" max="10497" width="12.88671875" style="1" customWidth="1"/>
    <col min="10498" max="10498" width="11.5546875" style="1"/>
    <col min="10499" max="10500" width="15.6640625" style="1" customWidth="1"/>
    <col min="10501" max="10502" width="6.33203125" style="1" customWidth="1"/>
    <col min="10503" max="10504" width="7.6640625" style="1" customWidth="1"/>
    <col min="10505" max="10505" width="11.5546875" style="1"/>
    <col min="10506" max="10507" width="8.44140625" style="1" customWidth="1"/>
    <col min="10508" max="10751" width="11.5546875" style="1"/>
    <col min="10752" max="10752" width="12.88671875" style="1" bestFit="1" customWidth="1"/>
    <col min="10753" max="10753" width="12.88671875" style="1" customWidth="1"/>
    <col min="10754" max="10754" width="11.5546875" style="1"/>
    <col min="10755" max="10756" width="15.6640625" style="1" customWidth="1"/>
    <col min="10757" max="10758" width="6.33203125" style="1" customWidth="1"/>
    <col min="10759" max="10760" width="7.6640625" style="1" customWidth="1"/>
    <col min="10761" max="10761" width="11.5546875" style="1"/>
    <col min="10762" max="10763" width="8.44140625" style="1" customWidth="1"/>
    <col min="10764" max="11007" width="11.5546875" style="1"/>
    <col min="11008" max="11008" width="12.88671875" style="1" bestFit="1" customWidth="1"/>
    <col min="11009" max="11009" width="12.88671875" style="1" customWidth="1"/>
    <col min="11010" max="11010" width="11.5546875" style="1"/>
    <col min="11011" max="11012" width="15.6640625" style="1" customWidth="1"/>
    <col min="11013" max="11014" width="6.33203125" style="1" customWidth="1"/>
    <col min="11015" max="11016" width="7.6640625" style="1" customWidth="1"/>
    <col min="11017" max="11017" width="11.5546875" style="1"/>
    <col min="11018" max="11019" width="8.44140625" style="1" customWidth="1"/>
    <col min="11020" max="11263" width="11.5546875" style="1"/>
    <col min="11264" max="11264" width="12.88671875" style="1" bestFit="1" customWidth="1"/>
    <col min="11265" max="11265" width="12.88671875" style="1" customWidth="1"/>
    <col min="11266" max="11266" width="11.5546875" style="1"/>
    <col min="11267" max="11268" width="15.6640625" style="1" customWidth="1"/>
    <col min="11269" max="11270" width="6.33203125" style="1" customWidth="1"/>
    <col min="11271" max="11272" width="7.6640625" style="1" customWidth="1"/>
    <col min="11273" max="11273" width="11.5546875" style="1"/>
    <col min="11274" max="11275" width="8.44140625" style="1" customWidth="1"/>
    <col min="11276" max="11519" width="11.5546875" style="1"/>
    <col min="11520" max="11520" width="12.88671875" style="1" bestFit="1" customWidth="1"/>
    <col min="11521" max="11521" width="12.88671875" style="1" customWidth="1"/>
    <col min="11522" max="11522" width="11.5546875" style="1"/>
    <col min="11523" max="11524" width="15.6640625" style="1" customWidth="1"/>
    <col min="11525" max="11526" width="6.33203125" style="1" customWidth="1"/>
    <col min="11527" max="11528" width="7.6640625" style="1" customWidth="1"/>
    <col min="11529" max="11529" width="11.5546875" style="1"/>
    <col min="11530" max="11531" width="8.44140625" style="1" customWidth="1"/>
    <col min="11532" max="11775" width="11.5546875" style="1"/>
    <col min="11776" max="11776" width="12.88671875" style="1" bestFit="1" customWidth="1"/>
    <col min="11777" max="11777" width="12.88671875" style="1" customWidth="1"/>
    <col min="11778" max="11778" width="11.5546875" style="1"/>
    <col min="11779" max="11780" width="15.6640625" style="1" customWidth="1"/>
    <col min="11781" max="11782" width="6.33203125" style="1" customWidth="1"/>
    <col min="11783" max="11784" width="7.6640625" style="1" customWidth="1"/>
    <col min="11785" max="11785" width="11.5546875" style="1"/>
    <col min="11786" max="11787" width="8.44140625" style="1" customWidth="1"/>
    <col min="11788" max="12031" width="11.5546875" style="1"/>
    <col min="12032" max="12032" width="12.88671875" style="1" bestFit="1" customWidth="1"/>
    <col min="12033" max="12033" width="12.88671875" style="1" customWidth="1"/>
    <col min="12034" max="12034" width="11.5546875" style="1"/>
    <col min="12035" max="12036" width="15.6640625" style="1" customWidth="1"/>
    <col min="12037" max="12038" width="6.33203125" style="1" customWidth="1"/>
    <col min="12039" max="12040" width="7.6640625" style="1" customWidth="1"/>
    <col min="12041" max="12041" width="11.5546875" style="1"/>
    <col min="12042" max="12043" width="8.44140625" style="1" customWidth="1"/>
    <col min="12044" max="12287" width="11.5546875" style="1"/>
    <col min="12288" max="12288" width="12.88671875" style="1" bestFit="1" customWidth="1"/>
    <col min="12289" max="12289" width="12.88671875" style="1" customWidth="1"/>
    <col min="12290" max="12290" width="11.5546875" style="1"/>
    <col min="12291" max="12292" width="15.6640625" style="1" customWidth="1"/>
    <col min="12293" max="12294" width="6.33203125" style="1" customWidth="1"/>
    <col min="12295" max="12296" width="7.6640625" style="1" customWidth="1"/>
    <col min="12297" max="12297" width="11.5546875" style="1"/>
    <col min="12298" max="12299" width="8.44140625" style="1" customWidth="1"/>
    <col min="12300" max="12543" width="11.5546875" style="1"/>
    <col min="12544" max="12544" width="12.88671875" style="1" bestFit="1" customWidth="1"/>
    <col min="12545" max="12545" width="12.88671875" style="1" customWidth="1"/>
    <col min="12546" max="12546" width="11.5546875" style="1"/>
    <col min="12547" max="12548" width="15.6640625" style="1" customWidth="1"/>
    <col min="12549" max="12550" width="6.33203125" style="1" customWidth="1"/>
    <col min="12551" max="12552" width="7.6640625" style="1" customWidth="1"/>
    <col min="12553" max="12553" width="11.5546875" style="1"/>
    <col min="12554" max="12555" width="8.44140625" style="1" customWidth="1"/>
    <col min="12556" max="12799" width="11.5546875" style="1"/>
    <col min="12800" max="12800" width="12.88671875" style="1" bestFit="1" customWidth="1"/>
    <col min="12801" max="12801" width="12.88671875" style="1" customWidth="1"/>
    <col min="12802" max="12802" width="11.5546875" style="1"/>
    <col min="12803" max="12804" width="15.6640625" style="1" customWidth="1"/>
    <col min="12805" max="12806" width="6.33203125" style="1" customWidth="1"/>
    <col min="12807" max="12808" width="7.6640625" style="1" customWidth="1"/>
    <col min="12809" max="12809" width="11.5546875" style="1"/>
    <col min="12810" max="12811" width="8.44140625" style="1" customWidth="1"/>
    <col min="12812" max="13055" width="11.5546875" style="1"/>
    <col min="13056" max="13056" width="12.88671875" style="1" bestFit="1" customWidth="1"/>
    <col min="13057" max="13057" width="12.88671875" style="1" customWidth="1"/>
    <col min="13058" max="13058" width="11.5546875" style="1"/>
    <col min="13059" max="13060" width="15.6640625" style="1" customWidth="1"/>
    <col min="13061" max="13062" width="6.33203125" style="1" customWidth="1"/>
    <col min="13063" max="13064" width="7.6640625" style="1" customWidth="1"/>
    <col min="13065" max="13065" width="11.5546875" style="1"/>
    <col min="13066" max="13067" width="8.44140625" style="1" customWidth="1"/>
    <col min="13068" max="13311" width="11.5546875" style="1"/>
    <col min="13312" max="13312" width="12.88671875" style="1" bestFit="1" customWidth="1"/>
    <col min="13313" max="13313" width="12.88671875" style="1" customWidth="1"/>
    <col min="13314" max="13314" width="11.5546875" style="1"/>
    <col min="13315" max="13316" width="15.6640625" style="1" customWidth="1"/>
    <col min="13317" max="13318" width="6.33203125" style="1" customWidth="1"/>
    <col min="13319" max="13320" width="7.6640625" style="1" customWidth="1"/>
    <col min="13321" max="13321" width="11.5546875" style="1"/>
    <col min="13322" max="13323" width="8.44140625" style="1" customWidth="1"/>
    <col min="13324" max="13567" width="11.5546875" style="1"/>
    <col min="13568" max="13568" width="12.88671875" style="1" bestFit="1" customWidth="1"/>
    <col min="13569" max="13569" width="12.88671875" style="1" customWidth="1"/>
    <col min="13570" max="13570" width="11.5546875" style="1"/>
    <col min="13571" max="13572" width="15.6640625" style="1" customWidth="1"/>
    <col min="13573" max="13574" width="6.33203125" style="1" customWidth="1"/>
    <col min="13575" max="13576" width="7.6640625" style="1" customWidth="1"/>
    <col min="13577" max="13577" width="11.5546875" style="1"/>
    <col min="13578" max="13579" width="8.44140625" style="1" customWidth="1"/>
    <col min="13580" max="13823" width="11.5546875" style="1"/>
    <col min="13824" max="13824" width="12.88671875" style="1" bestFit="1" customWidth="1"/>
    <col min="13825" max="13825" width="12.88671875" style="1" customWidth="1"/>
    <col min="13826" max="13826" width="11.5546875" style="1"/>
    <col min="13827" max="13828" width="15.6640625" style="1" customWidth="1"/>
    <col min="13829" max="13830" width="6.33203125" style="1" customWidth="1"/>
    <col min="13831" max="13832" width="7.6640625" style="1" customWidth="1"/>
    <col min="13833" max="13833" width="11.5546875" style="1"/>
    <col min="13834" max="13835" width="8.44140625" style="1" customWidth="1"/>
    <col min="13836" max="14079" width="11.5546875" style="1"/>
    <col min="14080" max="14080" width="12.88671875" style="1" bestFit="1" customWidth="1"/>
    <col min="14081" max="14081" width="12.88671875" style="1" customWidth="1"/>
    <col min="14082" max="14082" width="11.5546875" style="1"/>
    <col min="14083" max="14084" width="15.6640625" style="1" customWidth="1"/>
    <col min="14085" max="14086" width="6.33203125" style="1" customWidth="1"/>
    <col min="14087" max="14088" width="7.6640625" style="1" customWidth="1"/>
    <col min="14089" max="14089" width="11.5546875" style="1"/>
    <col min="14090" max="14091" width="8.44140625" style="1" customWidth="1"/>
    <col min="14092" max="14335" width="11.5546875" style="1"/>
    <col min="14336" max="14336" width="12.88671875" style="1" bestFit="1" customWidth="1"/>
    <col min="14337" max="14337" width="12.88671875" style="1" customWidth="1"/>
    <col min="14338" max="14338" width="11.5546875" style="1"/>
    <col min="14339" max="14340" width="15.6640625" style="1" customWidth="1"/>
    <col min="14341" max="14342" width="6.33203125" style="1" customWidth="1"/>
    <col min="14343" max="14344" width="7.6640625" style="1" customWidth="1"/>
    <col min="14345" max="14345" width="11.5546875" style="1"/>
    <col min="14346" max="14347" width="8.44140625" style="1" customWidth="1"/>
    <col min="14348" max="14591" width="11.5546875" style="1"/>
    <col min="14592" max="14592" width="12.88671875" style="1" bestFit="1" customWidth="1"/>
    <col min="14593" max="14593" width="12.88671875" style="1" customWidth="1"/>
    <col min="14594" max="14594" width="11.5546875" style="1"/>
    <col min="14595" max="14596" width="15.6640625" style="1" customWidth="1"/>
    <col min="14597" max="14598" width="6.33203125" style="1" customWidth="1"/>
    <col min="14599" max="14600" width="7.6640625" style="1" customWidth="1"/>
    <col min="14601" max="14601" width="11.5546875" style="1"/>
    <col min="14602" max="14603" width="8.44140625" style="1" customWidth="1"/>
    <col min="14604" max="14847" width="11.5546875" style="1"/>
    <col min="14848" max="14848" width="12.88671875" style="1" bestFit="1" customWidth="1"/>
    <col min="14849" max="14849" width="12.88671875" style="1" customWidth="1"/>
    <col min="14850" max="14850" width="11.5546875" style="1"/>
    <col min="14851" max="14852" width="15.6640625" style="1" customWidth="1"/>
    <col min="14853" max="14854" width="6.33203125" style="1" customWidth="1"/>
    <col min="14855" max="14856" width="7.6640625" style="1" customWidth="1"/>
    <col min="14857" max="14857" width="11.5546875" style="1"/>
    <col min="14858" max="14859" width="8.44140625" style="1" customWidth="1"/>
    <col min="14860" max="15103" width="11.5546875" style="1"/>
    <col min="15104" max="15104" width="12.88671875" style="1" bestFit="1" customWidth="1"/>
    <col min="15105" max="15105" width="12.88671875" style="1" customWidth="1"/>
    <col min="15106" max="15106" width="11.5546875" style="1"/>
    <col min="15107" max="15108" width="15.6640625" style="1" customWidth="1"/>
    <col min="15109" max="15110" width="6.33203125" style="1" customWidth="1"/>
    <col min="15111" max="15112" width="7.6640625" style="1" customWidth="1"/>
    <col min="15113" max="15113" width="11.5546875" style="1"/>
    <col min="15114" max="15115" width="8.44140625" style="1" customWidth="1"/>
    <col min="15116" max="15359" width="11.5546875" style="1"/>
    <col min="15360" max="15360" width="12.88671875" style="1" bestFit="1" customWidth="1"/>
    <col min="15361" max="15361" width="12.88671875" style="1" customWidth="1"/>
    <col min="15362" max="15362" width="11.5546875" style="1"/>
    <col min="15363" max="15364" width="15.6640625" style="1" customWidth="1"/>
    <col min="15365" max="15366" width="6.33203125" style="1" customWidth="1"/>
    <col min="15367" max="15368" width="7.6640625" style="1" customWidth="1"/>
    <col min="15369" max="15369" width="11.5546875" style="1"/>
    <col min="15370" max="15371" width="8.44140625" style="1" customWidth="1"/>
    <col min="15372" max="15615" width="11.5546875" style="1"/>
    <col min="15616" max="15616" width="12.88671875" style="1" bestFit="1" customWidth="1"/>
    <col min="15617" max="15617" width="12.88671875" style="1" customWidth="1"/>
    <col min="15618" max="15618" width="11.5546875" style="1"/>
    <col min="15619" max="15620" width="15.6640625" style="1" customWidth="1"/>
    <col min="15621" max="15622" width="6.33203125" style="1" customWidth="1"/>
    <col min="15623" max="15624" width="7.6640625" style="1" customWidth="1"/>
    <col min="15625" max="15625" width="11.5546875" style="1"/>
    <col min="15626" max="15627" width="8.44140625" style="1" customWidth="1"/>
    <col min="15628" max="15871" width="11.5546875" style="1"/>
    <col min="15872" max="15872" width="12.88671875" style="1" bestFit="1" customWidth="1"/>
    <col min="15873" max="15873" width="12.88671875" style="1" customWidth="1"/>
    <col min="15874" max="15874" width="11.5546875" style="1"/>
    <col min="15875" max="15876" width="15.6640625" style="1" customWidth="1"/>
    <col min="15877" max="15878" width="6.33203125" style="1" customWidth="1"/>
    <col min="15879" max="15880" width="7.6640625" style="1" customWidth="1"/>
    <col min="15881" max="15881" width="11.5546875" style="1"/>
    <col min="15882" max="15883" width="8.44140625" style="1" customWidth="1"/>
    <col min="15884" max="16127" width="11.5546875" style="1"/>
    <col min="16128" max="16128" width="12.88671875" style="1" bestFit="1" customWidth="1"/>
    <col min="16129" max="16129" width="12.88671875" style="1" customWidth="1"/>
    <col min="16130" max="16130" width="11.5546875" style="1"/>
    <col min="16131" max="16132" width="15.6640625" style="1" customWidth="1"/>
    <col min="16133" max="16134" width="6.33203125" style="1" customWidth="1"/>
    <col min="16135" max="16136" width="7.6640625" style="1" customWidth="1"/>
    <col min="16137" max="16137" width="11.5546875" style="1"/>
    <col min="16138" max="16139" width="8.44140625" style="1" customWidth="1"/>
    <col min="16140" max="16384" width="11.5546875" style="1"/>
  </cols>
  <sheetData>
    <row r="1" spans="1:18" ht="18" customHeight="1" x14ac:dyDescent="0.25">
      <c r="A1" s="354"/>
      <c r="E1" s="395"/>
      <c r="F1" s="395"/>
      <c r="G1" s="4"/>
      <c r="H1" s="346"/>
      <c r="I1" s="346"/>
      <c r="J1" s="603" t="s">
        <v>1</v>
      </c>
      <c r="K1" s="758"/>
      <c r="L1" s="758"/>
      <c r="M1" s="290"/>
      <c r="N1" s="400"/>
      <c r="O1" s="347"/>
      <c r="P1" s="355"/>
    </row>
    <row r="2" spans="1:18" ht="18" customHeight="1" x14ac:dyDescent="0.25">
      <c r="A2" s="603" t="s">
        <v>1260</v>
      </c>
      <c r="B2" s="762"/>
      <c r="C2" s="762"/>
      <c r="D2" s="762"/>
      <c r="G2" s="4"/>
      <c r="H2" s="346"/>
      <c r="I2" s="346"/>
      <c r="J2" s="603" t="s">
        <v>3</v>
      </c>
      <c r="K2" s="758"/>
      <c r="L2" s="758"/>
      <c r="M2" s="290"/>
      <c r="N2" s="401"/>
      <c r="O2" s="347"/>
      <c r="P2" s="356"/>
    </row>
    <row r="3" spans="1:18" ht="18" customHeight="1" x14ac:dyDescent="0.25">
      <c r="G3" s="7"/>
      <c r="H3" s="346"/>
      <c r="I3" s="346"/>
      <c r="J3" s="701" t="s">
        <v>4</v>
      </c>
      <c r="K3" s="758"/>
      <c r="L3" s="758"/>
      <c r="M3" s="290"/>
      <c r="N3" s="401"/>
      <c r="O3" s="347"/>
      <c r="P3" s="356"/>
    </row>
    <row r="4" spans="1:18" ht="18" customHeight="1" x14ac:dyDescent="0.25">
      <c r="H4" s="377" t="s">
        <v>1012</v>
      </c>
      <c r="I4" s="378" t="s">
        <v>1013</v>
      </c>
      <c r="J4" s="357"/>
    </row>
    <row r="5" spans="1:18" ht="14.1" customHeight="1" x14ac:dyDescent="0.25">
      <c r="A5" s="759" t="s">
        <v>1014</v>
      </c>
      <c r="B5" s="759" t="s">
        <v>1015</v>
      </c>
      <c r="C5" s="759" t="s">
        <v>1016</v>
      </c>
      <c r="D5" s="759" t="s">
        <v>1017</v>
      </c>
      <c r="E5" s="759" t="s">
        <v>1018</v>
      </c>
      <c r="F5" s="759" t="s">
        <v>1019</v>
      </c>
      <c r="G5" s="766" t="s">
        <v>1020</v>
      </c>
      <c r="H5" s="768" t="s">
        <v>1021</v>
      </c>
      <c r="I5" s="770" t="s">
        <v>1022</v>
      </c>
      <c r="J5" s="772" t="s">
        <v>1023</v>
      </c>
      <c r="K5" s="773"/>
      <c r="L5" s="772" t="s">
        <v>1024</v>
      </c>
      <c r="M5" s="773"/>
      <c r="N5" s="759" t="s">
        <v>1025</v>
      </c>
      <c r="O5" s="764"/>
      <c r="P5" s="765"/>
    </row>
    <row r="6" spans="1:18" ht="33" customHeight="1" x14ac:dyDescent="0.25">
      <c r="A6" s="760"/>
      <c r="B6" s="761"/>
      <c r="C6" s="761"/>
      <c r="D6" s="761"/>
      <c r="E6" s="761"/>
      <c r="F6" s="760"/>
      <c r="G6" s="767"/>
      <c r="H6" s="769"/>
      <c r="I6" s="771"/>
      <c r="J6" s="551" t="s">
        <v>1026</v>
      </c>
      <c r="K6" s="552" t="s">
        <v>1027</v>
      </c>
      <c r="L6" s="551" t="s">
        <v>1012</v>
      </c>
      <c r="M6" s="552" t="s">
        <v>1013</v>
      </c>
      <c r="N6" s="761"/>
      <c r="O6" s="765"/>
      <c r="P6" s="765"/>
    </row>
    <row r="7" spans="1:18" ht="60" customHeight="1" x14ac:dyDescent="0.25">
      <c r="B7" s="358" t="s">
        <v>1028</v>
      </c>
      <c r="C7" s="548">
        <v>4.6500000000000004</v>
      </c>
      <c r="D7" s="548">
        <v>1.88</v>
      </c>
      <c r="E7" s="549">
        <v>1.62</v>
      </c>
      <c r="F7" s="550">
        <v>2.2000000000000002</v>
      </c>
      <c r="G7" s="370">
        <f>C7*D7</f>
        <v>8.7420000000000009</v>
      </c>
      <c r="H7" s="371">
        <f>SUM(G7)*1.3</f>
        <v>11.364600000000001</v>
      </c>
      <c r="I7" s="372">
        <f>SUM(G7)*2</f>
        <v>17.484000000000002</v>
      </c>
      <c r="J7" s="368"/>
      <c r="K7" s="368"/>
      <c r="L7" s="371">
        <f t="shared" ref="L7:L42" si="0">SUM(H7)*J7</f>
        <v>0</v>
      </c>
      <c r="M7" s="372">
        <f t="shared" ref="M7:M42" si="1">SUM(I7)*K7</f>
        <v>0</v>
      </c>
      <c r="N7" s="403">
        <f t="shared" ref="N7:N42" si="2">SUM(L7:M7)</f>
        <v>0</v>
      </c>
      <c r="O7" s="359"/>
      <c r="P7" s="359"/>
      <c r="Q7" s="763"/>
      <c r="R7" s="763"/>
    </row>
    <row r="8" spans="1:18" ht="60" customHeight="1" x14ac:dyDescent="0.25">
      <c r="A8" s="360"/>
      <c r="B8" s="358" t="s">
        <v>1029</v>
      </c>
      <c r="C8" s="548">
        <v>4.7</v>
      </c>
      <c r="D8" s="548">
        <v>1.82</v>
      </c>
      <c r="E8" s="549">
        <v>2.21</v>
      </c>
      <c r="F8" s="550">
        <v>2.75</v>
      </c>
      <c r="G8" s="370">
        <f t="shared" ref="G8:G36" si="3">C8*D8</f>
        <v>8.5540000000000003</v>
      </c>
      <c r="H8" s="371">
        <f t="shared" ref="H8:H9" si="4">SUM(G8)*1.3</f>
        <v>11.120200000000001</v>
      </c>
      <c r="I8" s="372">
        <f t="shared" ref="I8:I36" si="5">SUM(G8)*2</f>
        <v>17.108000000000001</v>
      </c>
      <c r="J8" s="368"/>
      <c r="K8" s="368"/>
      <c r="L8" s="371">
        <f t="shared" si="0"/>
        <v>0</v>
      </c>
      <c r="M8" s="372">
        <f t="shared" si="1"/>
        <v>0</v>
      </c>
      <c r="N8" s="403">
        <f t="shared" si="2"/>
        <v>0</v>
      </c>
    </row>
    <row r="9" spans="1:18" ht="60" customHeight="1" thickBot="1" x14ac:dyDescent="0.3">
      <c r="A9" s="362"/>
      <c r="B9" s="553" t="s">
        <v>1030</v>
      </c>
      <c r="C9" s="554">
        <v>4.9749999999999996</v>
      </c>
      <c r="D9" s="554">
        <v>1.9039999999999999</v>
      </c>
      <c r="E9" s="555">
        <v>2.08</v>
      </c>
      <c r="F9" s="556">
        <v>2.6</v>
      </c>
      <c r="G9" s="557">
        <f t="shared" si="3"/>
        <v>9.4723999999999986</v>
      </c>
      <c r="H9" s="558">
        <f t="shared" si="4"/>
        <v>12.314119999999999</v>
      </c>
      <c r="I9" s="559">
        <f t="shared" si="5"/>
        <v>18.944799999999997</v>
      </c>
      <c r="J9" s="560"/>
      <c r="K9" s="560"/>
      <c r="L9" s="558">
        <f t="shared" si="0"/>
        <v>0</v>
      </c>
      <c r="M9" s="559">
        <f t="shared" si="1"/>
        <v>0</v>
      </c>
      <c r="N9" s="561">
        <f t="shared" si="2"/>
        <v>0</v>
      </c>
    </row>
    <row r="10" spans="1:18" ht="60" customHeight="1" thickTop="1" x14ac:dyDescent="0.25">
      <c r="A10" s="562"/>
      <c r="B10" s="563" t="s">
        <v>1031</v>
      </c>
      <c r="C10" s="564">
        <v>6.2249999999999996</v>
      </c>
      <c r="D10" s="564">
        <v>2.02</v>
      </c>
      <c r="E10" s="565">
        <v>2.5</v>
      </c>
      <c r="F10" s="566">
        <v>3.1</v>
      </c>
      <c r="G10" s="567">
        <f t="shared" ref="G10" si="6">C10*D10</f>
        <v>12.574499999999999</v>
      </c>
      <c r="H10" s="568">
        <f>SUM(G10)*1.3</f>
        <v>16.34685</v>
      </c>
      <c r="I10" s="569">
        <f t="shared" ref="I10" si="7">SUM(G10)*2</f>
        <v>25.148999999999997</v>
      </c>
      <c r="J10" s="570"/>
      <c r="K10" s="570"/>
      <c r="L10" s="568">
        <f t="shared" si="0"/>
        <v>0</v>
      </c>
      <c r="M10" s="569">
        <f t="shared" si="1"/>
        <v>0</v>
      </c>
      <c r="N10" s="571">
        <f t="shared" si="2"/>
        <v>0</v>
      </c>
    </row>
    <row r="11" spans="1:18" ht="60" customHeight="1" x14ac:dyDescent="0.25">
      <c r="A11" s="360"/>
      <c r="B11" s="358" t="s">
        <v>1032</v>
      </c>
      <c r="C11" s="548">
        <v>5.91</v>
      </c>
      <c r="D11" s="548">
        <v>1.9930000000000001</v>
      </c>
      <c r="E11" s="549">
        <v>2.4350000000000001</v>
      </c>
      <c r="F11" s="550">
        <v>2.75</v>
      </c>
      <c r="G11" s="370">
        <f>C11*D11</f>
        <v>11.778630000000001</v>
      </c>
      <c r="H11" s="371">
        <f t="shared" ref="H11:H12" si="8">SUM(G11)*1.3</f>
        <v>15.312219000000002</v>
      </c>
      <c r="I11" s="372">
        <f t="shared" si="5"/>
        <v>23.557260000000003</v>
      </c>
      <c r="J11" s="368"/>
      <c r="K11" s="368"/>
      <c r="L11" s="371">
        <f t="shared" si="0"/>
        <v>0</v>
      </c>
      <c r="M11" s="372">
        <f t="shared" si="1"/>
        <v>0</v>
      </c>
      <c r="N11" s="403">
        <f t="shared" si="2"/>
        <v>0</v>
      </c>
    </row>
    <row r="12" spans="1:18" ht="60" customHeight="1" thickBot="1" x14ac:dyDescent="0.3">
      <c r="A12" s="362"/>
      <c r="B12" s="553" t="s">
        <v>1033</v>
      </c>
      <c r="C12" s="554">
        <v>6.54</v>
      </c>
      <c r="D12" s="554">
        <v>2.2000000000000002</v>
      </c>
      <c r="E12" s="555">
        <v>3.07</v>
      </c>
      <c r="F12" s="556">
        <v>2.82</v>
      </c>
      <c r="G12" s="557">
        <f>C12*D12</f>
        <v>14.388000000000002</v>
      </c>
      <c r="H12" s="558">
        <f t="shared" si="8"/>
        <v>18.704400000000003</v>
      </c>
      <c r="I12" s="559">
        <f t="shared" si="5"/>
        <v>28.776000000000003</v>
      </c>
      <c r="J12" s="560"/>
      <c r="K12" s="560"/>
      <c r="L12" s="558">
        <f t="shared" si="0"/>
        <v>0</v>
      </c>
      <c r="M12" s="559">
        <f t="shared" si="1"/>
        <v>0</v>
      </c>
      <c r="N12" s="561">
        <f t="shared" si="2"/>
        <v>0</v>
      </c>
    </row>
    <row r="13" spans="1:18" ht="60" customHeight="1" thickTop="1" x14ac:dyDescent="0.25">
      <c r="A13" s="562"/>
      <c r="B13" s="563" t="s">
        <v>1034</v>
      </c>
      <c r="C13" s="564">
        <v>8.32</v>
      </c>
      <c r="D13" s="564">
        <v>2.5</v>
      </c>
      <c r="E13" s="565">
        <v>3.75</v>
      </c>
      <c r="F13" s="566">
        <v>12.3</v>
      </c>
      <c r="G13" s="567">
        <f t="shared" si="3"/>
        <v>20.8</v>
      </c>
      <c r="H13" s="568">
        <f t="shared" ref="H13:H36" si="9">SUM(G13)*1.3</f>
        <v>27.040000000000003</v>
      </c>
      <c r="I13" s="569">
        <f t="shared" si="5"/>
        <v>41.6</v>
      </c>
      <c r="J13" s="570"/>
      <c r="K13" s="570"/>
      <c r="L13" s="568">
        <f t="shared" si="0"/>
        <v>0</v>
      </c>
      <c r="M13" s="569">
        <f t="shared" si="1"/>
        <v>0</v>
      </c>
      <c r="N13" s="571">
        <f t="shared" si="2"/>
        <v>0</v>
      </c>
    </row>
    <row r="14" spans="1:18" ht="60" customHeight="1" x14ac:dyDescent="0.25">
      <c r="A14" s="360"/>
      <c r="B14" s="358" t="s">
        <v>1035</v>
      </c>
      <c r="C14" s="548">
        <v>9.48</v>
      </c>
      <c r="D14" s="548">
        <v>2.5499999999999998</v>
      </c>
      <c r="E14" s="549">
        <v>3.65</v>
      </c>
      <c r="F14" s="550">
        <v>14</v>
      </c>
      <c r="G14" s="370">
        <f t="shared" si="3"/>
        <v>24.173999999999999</v>
      </c>
      <c r="H14" s="371">
        <f t="shared" si="9"/>
        <v>31.426200000000001</v>
      </c>
      <c r="I14" s="372">
        <f t="shared" si="5"/>
        <v>48.347999999999999</v>
      </c>
      <c r="J14" s="368"/>
      <c r="K14" s="368"/>
      <c r="L14" s="371">
        <f t="shared" si="0"/>
        <v>0</v>
      </c>
      <c r="M14" s="372">
        <f t="shared" si="1"/>
        <v>0</v>
      </c>
      <c r="N14" s="403">
        <f t="shared" si="2"/>
        <v>0</v>
      </c>
      <c r="O14" s="361"/>
    </row>
    <row r="15" spans="1:18" ht="60" customHeight="1" thickBot="1" x14ac:dyDescent="0.3">
      <c r="A15" s="362"/>
      <c r="B15" s="553" t="s">
        <v>1036</v>
      </c>
      <c r="C15" s="554">
        <v>9.8000000000000007</v>
      </c>
      <c r="D15" s="554">
        <v>2.5499999999999998</v>
      </c>
      <c r="E15" s="555">
        <v>3.8</v>
      </c>
      <c r="F15" s="556">
        <v>22</v>
      </c>
      <c r="G15" s="557">
        <f t="shared" si="3"/>
        <v>24.99</v>
      </c>
      <c r="H15" s="558">
        <f t="shared" si="9"/>
        <v>32.487000000000002</v>
      </c>
      <c r="I15" s="559">
        <f t="shared" si="5"/>
        <v>49.98</v>
      </c>
      <c r="J15" s="560"/>
      <c r="K15" s="560"/>
      <c r="L15" s="558">
        <f t="shared" si="0"/>
        <v>0</v>
      </c>
      <c r="M15" s="559">
        <f t="shared" si="1"/>
        <v>0</v>
      </c>
      <c r="N15" s="561">
        <f t="shared" si="2"/>
        <v>0</v>
      </c>
      <c r="O15" s="361"/>
      <c r="P15" s="361"/>
    </row>
    <row r="16" spans="1:18" ht="60" customHeight="1" thickTop="1" x14ac:dyDescent="0.25">
      <c r="A16" s="562"/>
      <c r="B16" s="563" t="s">
        <v>1037</v>
      </c>
      <c r="C16" s="564">
        <v>4.5250000000000004</v>
      </c>
      <c r="D16" s="564">
        <v>1.74</v>
      </c>
      <c r="E16" s="565">
        <v>2.42</v>
      </c>
      <c r="F16" s="566">
        <v>1</v>
      </c>
      <c r="G16" s="567">
        <f t="shared" si="3"/>
        <v>7.8735000000000008</v>
      </c>
      <c r="H16" s="568">
        <f t="shared" si="9"/>
        <v>10.235550000000002</v>
      </c>
      <c r="I16" s="569">
        <f t="shared" si="5"/>
        <v>15.747000000000002</v>
      </c>
      <c r="J16" s="570"/>
      <c r="K16" s="570"/>
      <c r="L16" s="568">
        <f t="shared" si="0"/>
        <v>0</v>
      </c>
      <c r="M16" s="569">
        <f t="shared" si="1"/>
        <v>0</v>
      </c>
      <c r="N16" s="571">
        <f t="shared" si="2"/>
        <v>0</v>
      </c>
      <c r="O16" s="361"/>
      <c r="P16" s="361"/>
    </row>
    <row r="17" spans="1:16" ht="60" customHeight="1" x14ac:dyDescent="0.25">
      <c r="A17" s="360"/>
      <c r="B17" s="358" t="s">
        <v>1038</v>
      </c>
      <c r="C17" s="548">
        <v>9.24</v>
      </c>
      <c r="D17" s="548">
        <v>2.5499999999999998</v>
      </c>
      <c r="E17" s="549">
        <v>3.86</v>
      </c>
      <c r="F17" s="550">
        <v>4.8</v>
      </c>
      <c r="G17" s="370">
        <f t="shared" si="3"/>
        <v>23.561999999999998</v>
      </c>
      <c r="H17" s="371">
        <f t="shared" si="9"/>
        <v>30.630599999999998</v>
      </c>
      <c r="I17" s="372">
        <f t="shared" si="5"/>
        <v>47.123999999999995</v>
      </c>
      <c r="J17" s="368"/>
      <c r="K17" s="368"/>
      <c r="L17" s="371">
        <f t="shared" si="0"/>
        <v>0</v>
      </c>
      <c r="M17" s="372">
        <f t="shared" si="1"/>
        <v>0</v>
      </c>
      <c r="N17" s="403">
        <f t="shared" si="2"/>
        <v>0</v>
      </c>
    </row>
    <row r="18" spans="1:16" ht="60" customHeight="1" thickBot="1" x14ac:dyDescent="0.3">
      <c r="A18" s="582"/>
      <c r="B18" s="583" t="s">
        <v>1039</v>
      </c>
      <c r="C18" s="584">
        <v>6.06</v>
      </c>
      <c r="D18" s="584">
        <v>2.44</v>
      </c>
      <c r="E18" s="585">
        <v>2.6</v>
      </c>
      <c r="F18" s="586" t="s">
        <v>1040</v>
      </c>
      <c r="G18" s="587">
        <f t="shared" si="3"/>
        <v>14.786399999999999</v>
      </c>
      <c r="H18" s="588">
        <f t="shared" si="9"/>
        <v>19.22232</v>
      </c>
      <c r="I18" s="589">
        <f t="shared" si="5"/>
        <v>29.572799999999997</v>
      </c>
      <c r="J18" s="590"/>
      <c r="K18" s="590"/>
      <c r="L18" s="588">
        <f t="shared" si="0"/>
        <v>0</v>
      </c>
      <c r="M18" s="589">
        <f t="shared" si="1"/>
        <v>0</v>
      </c>
      <c r="N18" s="591">
        <f t="shared" si="2"/>
        <v>0</v>
      </c>
      <c r="P18" s="361"/>
    </row>
    <row r="19" spans="1:16" ht="60" customHeight="1" thickTop="1" x14ac:dyDescent="0.25">
      <c r="A19" s="562"/>
      <c r="B19" s="563" t="s">
        <v>1041</v>
      </c>
      <c r="C19" s="564">
        <v>6.5</v>
      </c>
      <c r="D19" s="564">
        <v>2.2200000000000002</v>
      </c>
      <c r="E19" s="565">
        <v>2.85</v>
      </c>
      <c r="F19" s="566">
        <v>5.5</v>
      </c>
      <c r="G19" s="567">
        <f t="shared" si="3"/>
        <v>14.430000000000001</v>
      </c>
      <c r="H19" s="568">
        <f t="shared" si="9"/>
        <v>18.759000000000004</v>
      </c>
      <c r="I19" s="569">
        <f t="shared" si="5"/>
        <v>28.860000000000003</v>
      </c>
      <c r="J19" s="570"/>
      <c r="K19" s="570"/>
      <c r="L19" s="568">
        <f t="shared" si="0"/>
        <v>0</v>
      </c>
      <c r="M19" s="569">
        <f t="shared" si="1"/>
        <v>0</v>
      </c>
      <c r="N19" s="571">
        <f t="shared" si="2"/>
        <v>0</v>
      </c>
      <c r="P19" s="361"/>
    </row>
    <row r="20" spans="1:16" ht="60" customHeight="1" x14ac:dyDescent="0.25">
      <c r="A20" s="360"/>
      <c r="B20" s="358" t="s">
        <v>1042</v>
      </c>
      <c r="C20" s="548">
        <v>8.0500000000000007</v>
      </c>
      <c r="D20" s="548">
        <v>2.5499999999999998</v>
      </c>
      <c r="E20" s="549">
        <v>3.45</v>
      </c>
      <c r="F20" s="550">
        <v>18</v>
      </c>
      <c r="G20" s="370">
        <f t="shared" si="3"/>
        <v>20.5275</v>
      </c>
      <c r="H20" s="371">
        <f t="shared" si="9"/>
        <v>26.685750000000002</v>
      </c>
      <c r="I20" s="372">
        <f t="shared" si="5"/>
        <v>41.055</v>
      </c>
      <c r="J20" s="368"/>
      <c r="K20" s="368"/>
      <c r="L20" s="371">
        <f t="shared" si="0"/>
        <v>0</v>
      </c>
      <c r="M20" s="372">
        <f t="shared" si="1"/>
        <v>0</v>
      </c>
      <c r="N20" s="403">
        <f t="shared" si="2"/>
        <v>0</v>
      </c>
      <c r="P20" s="361"/>
    </row>
    <row r="21" spans="1:16" ht="60" customHeight="1" x14ac:dyDescent="0.25">
      <c r="A21" s="360"/>
      <c r="B21" s="358" t="s">
        <v>1043</v>
      </c>
      <c r="C21" s="548">
        <v>11.53</v>
      </c>
      <c r="D21" s="548">
        <v>2.5499999999999998</v>
      </c>
      <c r="E21" s="549">
        <v>3.55</v>
      </c>
      <c r="F21" s="550">
        <v>25</v>
      </c>
      <c r="G21" s="370">
        <f t="shared" si="3"/>
        <v>29.401499999999995</v>
      </c>
      <c r="H21" s="371">
        <f t="shared" si="9"/>
        <v>38.221949999999993</v>
      </c>
      <c r="I21" s="372">
        <f t="shared" si="5"/>
        <v>58.80299999999999</v>
      </c>
      <c r="J21" s="368"/>
      <c r="K21" s="368"/>
      <c r="L21" s="371">
        <f t="shared" si="0"/>
        <v>0</v>
      </c>
      <c r="M21" s="372">
        <f t="shared" si="1"/>
        <v>0</v>
      </c>
      <c r="N21" s="403">
        <f t="shared" si="2"/>
        <v>0</v>
      </c>
      <c r="P21" s="361"/>
    </row>
    <row r="22" spans="1:16" ht="60" customHeight="1" thickBot="1" x14ac:dyDescent="0.3">
      <c r="A22" s="582"/>
      <c r="B22" s="583" t="s">
        <v>1044</v>
      </c>
      <c r="C22" s="584">
        <v>12.5</v>
      </c>
      <c r="D22" s="584">
        <v>3</v>
      </c>
      <c r="E22" s="585">
        <v>4</v>
      </c>
      <c r="F22" s="586">
        <v>48</v>
      </c>
      <c r="G22" s="587">
        <f t="shared" si="3"/>
        <v>37.5</v>
      </c>
      <c r="H22" s="588">
        <f t="shared" si="9"/>
        <v>48.75</v>
      </c>
      <c r="I22" s="589">
        <f t="shared" si="5"/>
        <v>75</v>
      </c>
      <c r="J22" s="590"/>
      <c r="K22" s="590"/>
      <c r="L22" s="588">
        <f t="shared" si="0"/>
        <v>0</v>
      </c>
      <c r="M22" s="589">
        <f t="shared" si="1"/>
        <v>0</v>
      </c>
      <c r="N22" s="591">
        <f t="shared" si="2"/>
        <v>0</v>
      </c>
      <c r="P22" s="361"/>
    </row>
    <row r="23" spans="1:16" ht="60" customHeight="1" thickTop="1" x14ac:dyDescent="0.25">
      <c r="A23" s="572"/>
      <c r="B23" s="573" t="s">
        <v>1045</v>
      </c>
      <c r="C23" s="574">
        <v>16.5</v>
      </c>
      <c r="D23" s="574">
        <v>2.5499999999999998</v>
      </c>
      <c r="E23" s="575">
        <v>3.07</v>
      </c>
      <c r="F23" s="576">
        <v>13</v>
      </c>
      <c r="G23" s="577">
        <f t="shared" si="3"/>
        <v>42.074999999999996</v>
      </c>
      <c r="H23" s="578">
        <f t="shared" si="9"/>
        <v>54.697499999999998</v>
      </c>
      <c r="I23" s="579">
        <f t="shared" si="5"/>
        <v>84.149999999999991</v>
      </c>
      <c r="J23" s="580"/>
      <c r="K23" s="580"/>
      <c r="L23" s="578">
        <f t="shared" si="0"/>
        <v>0</v>
      </c>
      <c r="M23" s="579">
        <f t="shared" si="1"/>
        <v>0</v>
      </c>
      <c r="N23" s="581">
        <f t="shared" si="2"/>
        <v>0</v>
      </c>
      <c r="P23" s="361"/>
    </row>
    <row r="24" spans="1:16" ht="60" customHeight="1" x14ac:dyDescent="0.25">
      <c r="A24" s="360"/>
      <c r="B24" s="358" t="s">
        <v>1046</v>
      </c>
      <c r="C24" s="548">
        <v>5.78</v>
      </c>
      <c r="D24" s="548">
        <v>2.31</v>
      </c>
      <c r="E24" s="549">
        <v>2.48</v>
      </c>
      <c r="F24" s="550">
        <v>6.25</v>
      </c>
      <c r="G24" s="370">
        <f t="shared" si="3"/>
        <v>13.351800000000001</v>
      </c>
      <c r="H24" s="371">
        <f t="shared" si="9"/>
        <v>17.357340000000001</v>
      </c>
      <c r="I24" s="372">
        <f t="shared" si="5"/>
        <v>26.703600000000002</v>
      </c>
      <c r="J24" s="368"/>
      <c r="K24" s="368"/>
      <c r="L24" s="371">
        <f t="shared" si="0"/>
        <v>0</v>
      </c>
      <c r="M24" s="372">
        <f t="shared" si="1"/>
        <v>0</v>
      </c>
      <c r="N24" s="403">
        <f t="shared" si="2"/>
        <v>0</v>
      </c>
      <c r="P24" s="361"/>
    </row>
    <row r="25" spans="1:16" ht="60" customHeight="1" x14ac:dyDescent="0.25">
      <c r="A25" s="360"/>
      <c r="B25" s="358" t="s">
        <v>1047</v>
      </c>
      <c r="C25" s="548">
        <v>7.93</v>
      </c>
      <c r="D25" s="548">
        <v>2.5499999999999998</v>
      </c>
      <c r="E25" s="549">
        <v>3.5</v>
      </c>
      <c r="F25" s="550">
        <v>10.5</v>
      </c>
      <c r="G25" s="370">
        <f t="shared" si="3"/>
        <v>20.221499999999999</v>
      </c>
      <c r="H25" s="371">
        <f t="shared" si="9"/>
        <v>26.287949999999999</v>
      </c>
      <c r="I25" s="372">
        <f t="shared" si="5"/>
        <v>40.442999999999998</v>
      </c>
      <c r="J25" s="368"/>
      <c r="K25" s="368"/>
      <c r="L25" s="371">
        <f t="shared" si="0"/>
        <v>0</v>
      </c>
      <c r="M25" s="372">
        <f t="shared" si="1"/>
        <v>0</v>
      </c>
      <c r="N25" s="403">
        <f t="shared" si="2"/>
        <v>0</v>
      </c>
      <c r="P25" s="361"/>
    </row>
    <row r="26" spans="1:16" ht="60" customHeight="1" x14ac:dyDescent="0.25">
      <c r="A26" s="360"/>
      <c r="B26" s="358" t="s">
        <v>1048</v>
      </c>
      <c r="C26" s="548">
        <v>16.5</v>
      </c>
      <c r="D26" s="548">
        <v>2.5499999999999998</v>
      </c>
      <c r="E26" s="549">
        <v>3.6</v>
      </c>
      <c r="F26" s="550">
        <v>16.8</v>
      </c>
      <c r="G26" s="370">
        <f t="shared" si="3"/>
        <v>42.074999999999996</v>
      </c>
      <c r="H26" s="371">
        <f t="shared" si="9"/>
        <v>54.697499999999998</v>
      </c>
      <c r="I26" s="372">
        <f t="shared" si="5"/>
        <v>84.149999999999991</v>
      </c>
      <c r="J26" s="368"/>
      <c r="K26" s="368"/>
      <c r="L26" s="371">
        <f t="shared" si="0"/>
        <v>0</v>
      </c>
      <c r="M26" s="372">
        <f t="shared" si="1"/>
        <v>0</v>
      </c>
      <c r="N26" s="403">
        <f t="shared" si="2"/>
        <v>0</v>
      </c>
      <c r="P26" s="361"/>
    </row>
    <row r="27" spans="1:16" ht="60" customHeight="1" thickBot="1" x14ac:dyDescent="0.3">
      <c r="A27" s="362"/>
      <c r="B27" s="553" t="s">
        <v>1049</v>
      </c>
      <c r="C27" s="554">
        <v>10.44</v>
      </c>
      <c r="D27" s="554">
        <v>5</v>
      </c>
      <c r="E27" s="555">
        <v>3.59</v>
      </c>
      <c r="F27" s="556">
        <v>18.350000000000001</v>
      </c>
      <c r="G27" s="557">
        <f t="shared" si="3"/>
        <v>52.199999999999996</v>
      </c>
      <c r="H27" s="558">
        <f t="shared" si="9"/>
        <v>67.86</v>
      </c>
      <c r="I27" s="559">
        <f t="shared" si="5"/>
        <v>104.39999999999999</v>
      </c>
      <c r="J27" s="560"/>
      <c r="K27" s="560"/>
      <c r="L27" s="558">
        <f t="shared" si="0"/>
        <v>0</v>
      </c>
      <c r="M27" s="559">
        <f t="shared" si="1"/>
        <v>0</v>
      </c>
      <c r="N27" s="561">
        <f t="shared" si="2"/>
        <v>0</v>
      </c>
      <c r="P27" s="361"/>
    </row>
    <row r="28" spans="1:16" ht="60" customHeight="1" thickTop="1" x14ac:dyDescent="0.25">
      <c r="A28" s="562"/>
      <c r="B28" s="563" t="s">
        <v>1050</v>
      </c>
      <c r="C28" s="564">
        <v>4.8899999999999997</v>
      </c>
      <c r="D28" s="564">
        <v>2.27</v>
      </c>
      <c r="E28" s="565">
        <v>2.41</v>
      </c>
      <c r="F28" s="566">
        <v>5</v>
      </c>
      <c r="G28" s="567">
        <f t="shared" si="3"/>
        <v>11.100299999999999</v>
      </c>
      <c r="H28" s="568">
        <f t="shared" si="9"/>
        <v>14.430389999999999</v>
      </c>
      <c r="I28" s="569">
        <f t="shared" si="5"/>
        <v>22.200599999999998</v>
      </c>
      <c r="J28" s="570"/>
      <c r="K28" s="570"/>
      <c r="L28" s="568">
        <f t="shared" si="0"/>
        <v>0</v>
      </c>
      <c r="M28" s="569">
        <f t="shared" si="1"/>
        <v>0</v>
      </c>
      <c r="N28" s="571">
        <f t="shared" si="2"/>
        <v>0</v>
      </c>
      <c r="P28" s="361"/>
    </row>
    <row r="29" spans="1:16" ht="60" customHeight="1" x14ac:dyDescent="0.25">
      <c r="A29" s="360"/>
      <c r="B29" s="358" t="s">
        <v>1051</v>
      </c>
      <c r="C29" s="548">
        <v>6.0449999999999999</v>
      </c>
      <c r="D29" s="548">
        <v>1.96</v>
      </c>
      <c r="E29" s="549">
        <v>3.7</v>
      </c>
      <c r="F29" s="550">
        <v>4.3</v>
      </c>
      <c r="G29" s="370">
        <f t="shared" si="3"/>
        <v>11.8482</v>
      </c>
      <c r="H29" s="371">
        <f t="shared" si="9"/>
        <v>15.402660000000001</v>
      </c>
      <c r="I29" s="372">
        <f t="shared" si="5"/>
        <v>23.696400000000001</v>
      </c>
      <c r="J29" s="368"/>
      <c r="K29" s="368"/>
      <c r="L29" s="371">
        <f t="shared" si="0"/>
        <v>0</v>
      </c>
      <c r="M29" s="372">
        <f t="shared" si="1"/>
        <v>0</v>
      </c>
      <c r="N29" s="403">
        <f t="shared" si="2"/>
        <v>0</v>
      </c>
      <c r="P29" s="361"/>
    </row>
    <row r="30" spans="1:16" ht="60" customHeight="1" thickBot="1" x14ac:dyDescent="0.3">
      <c r="A30" s="362"/>
      <c r="B30" s="553" t="s">
        <v>1052</v>
      </c>
      <c r="C30" s="554">
        <v>7.02</v>
      </c>
      <c r="D30" s="554">
        <v>2.17</v>
      </c>
      <c r="E30" s="555">
        <v>3.55</v>
      </c>
      <c r="F30" s="556">
        <v>12</v>
      </c>
      <c r="G30" s="557">
        <f t="shared" si="3"/>
        <v>15.233399999999998</v>
      </c>
      <c r="H30" s="558">
        <f t="shared" si="9"/>
        <v>19.803419999999999</v>
      </c>
      <c r="I30" s="559">
        <f t="shared" si="5"/>
        <v>30.466799999999996</v>
      </c>
      <c r="J30" s="560"/>
      <c r="K30" s="560"/>
      <c r="L30" s="558">
        <f t="shared" si="0"/>
        <v>0</v>
      </c>
      <c r="M30" s="559">
        <f t="shared" si="1"/>
        <v>0</v>
      </c>
      <c r="N30" s="561">
        <f t="shared" si="2"/>
        <v>0</v>
      </c>
      <c r="P30" s="361"/>
    </row>
    <row r="31" spans="1:16" ht="60" customHeight="1" thickTop="1" x14ac:dyDescent="0.25">
      <c r="A31" s="562"/>
      <c r="B31" s="563" t="s">
        <v>1053</v>
      </c>
      <c r="C31" s="564">
        <v>8</v>
      </c>
      <c r="D31" s="564">
        <v>2.87</v>
      </c>
      <c r="E31" s="565">
        <v>3.74</v>
      </c>
      <c r="F31" s="566">
        <v>25</v>
      </c>
      <c r="G31" s="567">
        <f t="shared" si="3"/>
        <v>22.96</v>
      </c>
      <c r="H31" s="568">
        <f t="shared" si="9"/>
        <v>29.848000000000003</v>
      </c>
      <c r="I31" s="569">
        <f t="shared" si="5"/>
        <v>45.92</v>
      </c>
      <c r="J31" s="570"/>
      <c r="K31" s="570"/>
      <c r="L31" s="568">
        <f t="shared" si="0"/>
        <v>0</v>
      </c>
      <c r="M31" s="569">
        <f t="shared" si="1"/>
        <v>0</v>
      </c>
      <c r="N31" s="571">
        <f t="shared" si="2"/>
        <v>0</v>
      </c>
      <c r="P31" s="361"/>
    </row>
    <row r="32" spans="1:16" ht="60" customHeight="1" x14ac:dyDescent="0.25">
      <c r="A32" s="360"/>
      <c r="B32" s="358" t="s">
        <v>1054</v>
      </c>
      <c r="C32" s="548">
        <v>8</v>
      </c>
      <c r="D32" s="548">
        <v>2.88</v>
      </c>
      <c r="E32" s="549">
        <v>3.6</v>
      </c>
      <c r="F32" s="550">
        <v>26.5</v>
      </c>
      <c r="G32" s="370">
        <f t="shared" si="3"/>
        <v>23.04</v>
      </c>
      <c r="H32" s="371">
        <f t="shared" si="9"/>
        <v>29.951999999999998</v>
      </c>
      <c r="I32" s="372">
        <f t="shared" si="5"/>
        <v>46.08</v>
      </c>
      <c r="J32" s="368"/>
      <c r="K32" s="368"/>
      <c r="L32" s="371">
        <f t="shared" si="0"/>
        <v>0</v>
      </c>
      <c r="M32" s="372">
        <f t="shared" si="1"/>
        <v>0</v>
      </c>
      <c r="N32" s="403">
        <f t="shared" si="2"/>
        <v>0</v>
      </c>
      <c r="P32" s="361"/>
    </row>
    <row r="33" spans="1:18" ht="60" customHeight="1" x14ac:dyDescent="0.25">
      <c r="A33" s="360"/>
      <c r="B33" s="358" t="s">
        <v>1055</v>
      </c>
      <c r="C33" s="548">
        <v>6.86</v>
      </c>
      <c r="D33" s="548">
        <v>3.21</v>
      </c>
      <c r="E33" s="549">
        <v>3.09</v>
      </c>
      <c r="F33" s="550">
        <v>24.8</v>
      </c>
      <c r="G33" s="370">
        <f t="shared" si="3"/>
        <v>22.020600000000002</v>
      </c>
      <c r="H33" s="371">
        <f t="shared" si="9"/>
        <v>28.626780000000004</v>
      </c>
      <c r="I33" s="372">
        <f t="shared" si="5"/>
        <v>44.041200000000003</v>
      </c>
      <c r="J33" s="368"/>
      <c r="K33" s="368"/>
      <c r="L33" s="371">
        <f t="shared" si="0"/>
        <v>0</v>
      </c>
      <c r="M33" s="372">
        <f t="shared" si="1"/>
        <v>0</v>
      </c>
      <c r="N33" s="403">
        <f t="shared" si="2"/>
        <v>0</v>
      </c>
      <c r="P33" s="361"/>
    </row>
    <row r="34" spans="1:18" ht="60" customHeight="1" x14ac:dyDescent="0.25">
      <c r="A34" s="360"/>
      <c r="B34" s="358" t="s">
        <v>1056</v>
      </c>
      <c r="C34" s="548">
        <v>8.6999999999999993</v>
      </c>
      <c r="D34" s="548">
        <v>3.75</v>
      </c>
      <c r="E34" s="549">
        <v>3</v>
      </c>
      <c r="F34" s="550">
        <v>53</v>
      </c>
      <c r="G34" s="370">
        <f t="shared" si="3"/>
        <v>32.625</v>
      </c>
      <c r="H34" s="371">
        <f t="shared" si="9"/>
        <v>42.412500000000001</v>
      </c>
      <c r="I34" s="372">
        <f t="shared" si="5"/>
        <v>65.25</v>
      </c>
      <c r="J34" s="368"/>
      <c r="K34" s="368"/>
      <c r="L34" s="371">
        <f t="shared" si="0"/>
        <v>0</v>
      </c>
      <c r="M34" s="372">
        <f t="shared" si="1"/>
        <v>0</v>
      </c>
      <c r="N34" s="403">
        <f t="shared" si="2"/>
        <v>0</v>
      </c>
      <c r="P34" s="361"/>
    </row>
    <row r="35" spans="1:18" ht="60" customHeight="1" x14ac:dyDescent="0.25">
      <c r="A35" s="360"/>
      <c r="B35" s="358" t="s">
        <v>1057</v>
      </c>
      <c r="C35" s="548">
        <v>9.66</v>
      </c>
      <c r="D35" s="548">
        <v>3.58</v>
      </c>
      <c r="E35" s="549">
        <v>3.18</v>
      </c>
      <c r="F35" s="550">
        <v>57.5</v>
      </c>
      <c r="G35" s="370">
        <f t="shared" si="3"/>
        <v>34.582799999999999</v>
      </c>
      <c r="H35" s="371">
        <f t="shared" si="9"/>
        <v>44.957639999999998</v>
      </c>
      <c r="I35" s="372">
        <f t="shared" si="5"/>
        <v>69.165599999999998</v>
      </c>
      <c r="J35" s="368"/>
      <c r="K35" s="368"/>
      <c r="L35" s="371">
        <f t="shared" si="0"/>
        <v>0</v>
      </c>
      <c r="M35" s="372">
        <f t="shared" si="1"/>
        <v>0</v>
      </c>
      <c r="N35" s="403">
        <f t="shared" si="2"/>
        <v>0</v>
      </c>
      <c r="P35" s="361"/>
    </row>
    <row r="36" spans="1:18" ht="60" customHeight="1" thickBot="1" x14ac:dyDescent="0.3">
      <c r="A36" s="582"/>
      <c r="B36" s="583" t="s">
        <v>1058</v>
      </c>
      <c r="C36" s="584">
        <v>10.199999999999999</v>
      </c>
      <c r="D36" s="584">
        <v>3.54</v>
      </c>
      <c r="E36" s="585">
        <v>3.14</v>
      </c>
      <c r="F36" s="586">
        <v>59.8</v>
      </c>
      <c r="G36" s="587">
        <f t="shared" si="3"/>
        <v>36.107999999999997</v>
      </c>
      <c r="H36" s="588">
        <f t="shared" si="9"/>
        <v>46.940399999999997</v>
      </c>
      <c r="I36" s="589">
        <f t="shared" si="5"/>
        <v>72.215999999999994</v>
      </c>
      <c r="J36" s="590"/>
      <c r="K36" s="590"/>
      <c r="L36" s="588">
        <f t="shared" si="0"/>
        <v>0</v>
      </c>
      <c r="M36" s="589">
        <f t="shared" si="1"/>
        <v>0</v>
      </c>
      <c r="N36" s="591">
        <f t="shared" si="2"/>
        <v>0</v>
      </c>
      <c r="P36" s="361"/>
    </row>
    <row r="37" spans="1:18" ht="60" customHeight="1" thickTop="1" x14ac:dyDescent="0.25">
      <c r="A37" s="592" t="s">
        <v>1059</v>
      </c>
      <c r="B37" s="580" t="s">
        <v>1060</v>
      </c>
      <c r="C37" s="580"/>
      <c r="D37" s="580"/>
      <c r="E37" s="580"/>
      <c r="F37" s="580"/>
      <c r="G37" s="577">
        <f>C37*D37</f>
        <v>0</v>
      </c>
      <c r="H37" s="578">
        <f>SUM(G37)*1.3</f>
        <v>0</v>
      </c>
      <c r="I37" s="579">
        <f>SUM(G37)*2</f>
        <v>0</v>
      </c>
      <c r="J37" s="593"/>
      <c r="K37" s="593"/>
      <c r="L37" s="578">
        <f t="shared" si="0"/>
        <v>0</v>
      </c>
      <c r="M37" s="579">
        <f t="shared" si="1"/>
        <v>0</v>
      </c>
      <c r="N37" s="581">
        <f t="shared" si="2"/>
        <v>0</v>
      </c>
      <c r="P37" s="361"/>
    </row>
    <row r="38" spans="1:18" ht="60" customHeight="1" x14ac:dyDescent="0.25">
      <c r="A38" s="396" t="s">
        <v>1059</v>
      </c>
      <c r="B38" s="368" t="s">
        <v>1060</v>
      </c>
      <c r="C38" s="368"/>
      <c r="D38" s="368"/>
      <c r="E38" s="368"/>
      <c r="F38" s="368"/>
      <c r="G38" s="370">
        <f t="shared" ref="G38:G41" si="10">C38*D38</f>
        <v>0</v>
      </c>
      <c r="H38" s="371">
        <f t="shared" ref="H38:H41" si="11">SUM(G38)*1.3</f>
        <v>0</v>
      </c>
      <c r="I38" s="372">
        <f t="shared" ref="I38:I41" si="12">SUM(G38)*2</f>
        <v>0</v>
      </c>
      <c r="J38" s="369"/>
      <c r="K38" s="369"/>
      <c r="L38" s="371">
        <f t="shared" si="0"/>
        <v>0</v>
      </c>
      <c r="M38" s="372">
        <f t="shared" si="1"/>
        <v>0</v>
      </c>
      <c r="N38" s="403">
        <f t="shared" si="2"/>
        <v>0</v>
      </c>
      <c r="P38" s="361"/>
    </row>
    <row r="39" spans="1:18" ht="60" customHeight="1" x14ac:dyDescent="0.25">
      <c r="A39" s="396" t="s">
        <v>1059</v>
      </c>
      <c r="B39" s="368" t="s">
        <v>1060</v>
      </c>
      <c r="C39" s="368"/>
      <c r="D39" s="368"/>
      <c r="E39" s="368"/>
      <c r="F39" s="368"/>
      <c r="G39" s="370">
        <f t="shared" si="10"/>
        <v>0</v>
      </c>
      <c r="H39" s="371">
        <f t="shared" si="11"/>
        <v>0</v>
      </c>
      <c r="I39" s="372">
        <f t="shared" si="12"/>
        <v>0</v>
      </c>
      <c r="J39" s="369"/>
      <c r="K39" s="369"/>
      <c r="L39" s="371">
        <f t="shared" si="0"/>
        <v>0</v>
      </c>
      <c r="M39" s="372">
        <f t="shared" si="1"/>
        <v>0</v>
      </c>
      <c r="N39" s="403">
        <f t="shared" si="2"/>
        <v>0</v>
      </c>
      <c r="P39" s="361"/>
    </row>
    <row r="40" spans="1:18" ht="60" customHeight="1" x14ac:dyDescent="0.25">
      <c r="A40" s="396" t="s">
        <v>1059</v>
      </c>
      <c r="B40" s="368" t="s">
        <v>1060</v>
      </c>
      <c r="C40" s="368"/>
      <c r="D40" s="368"/>
      <c r="E40" s="368"/>
      <c r="F40" s="368"/>
      <c r="G40" s="370">
        <f t="shared" si="10"/>
        <v>0</v>
      </c>
      <c r="H40" s="371">
        <f t="shared" si="11"/>
        <v>0</v>
      </c>
      <c r="I40" s="372">
        <f t="shared" si="12"/>
        <v>0</v>
      </c>
      <c r="J40" s="369"/>
      <c r="K40" s="369"/>
      <c r="L40" s="371">
        <f t="shared" si="0"/>
        <v>0</v>
      </c>
      <c r="M40" s="372">
        <f t="shared" si="1"/>
        <v>0</v>
      </c>
      <c r="N40" s="403">
        <f t="shared" si="2"/>
        <v>0</v>
      </c>
      <c r="P40" s="361"/>
    </row>
    <row r="41" spans="1:18" ht="60" customHeight="1" x14ac:dyDescent="0.25">
      <c r="A41" s="396" t="s">
        <v>1059</v>
      </c>
      <c r="B41" s="368" t="s">
        <v>1060</v>
      </c>
      <c r="C41" s="368"/>
      <c r="D41" s="368"/>
      <c r="E41" s="368"/>
      <c r="F41" s="368"/>
      <c r="G41" s="370">
        <f t="shared" si="10"/>
        <v>0</v>
      </c>
      <c r="H41" s="371">
        <f t="shared" si="11"/>
        <v>0</v>
      </c>
      <c r="I41" s="372">
        <f t="shared" si="12"/>
        <v>0</v>
      </c>
      <c r="J41" s="369"/>
      <c r="K41" s="369"/>
      <c r="L41" s="371">
        <f t="shared" si="0"/>
        <v>0</v>
      </c>
      <c r="M41" s="372">
        <f t="shared" si="1"/>
        <v>0</v>
      </c>
      <c r="N41" s="403">
        <f t="shared" si="2"/>
        <v>0</v>
      </c>
      <c r="P41" s="361"/>
    </row>
    <row r="42" spans="1:18" ht="60" customHeight="1" thickBot="1" x14ac:dyDescent="0.3">
      <c r="A42" s="396" t="s">
        <v>1059</v>
      </c>
      <c r="B42" s="368" t="s">
        <v>1060</v>
      </c>
      <c r="C42" s="368"/>
      <c r="D42" s="368"/>
      <c r="E42" s="368"/>
      <c r="F42" s="368"/>
      <c r="G42" s="370">
        <f>C42*D42</f>
        <v>0</v>
      </c>
      <c r="H42" s="371">
        <f>SUM(G42)*1.3</f>
        <v>0</v>
      </c>
      <c r="I42" s="372">
        <f>SUM(G42)*2</f>
        <v>0</v>
      </c>
      <c r="J42" s="369"/>
      <c r="K42" s="369"/>
      <c r="L42" s="371">
        <f t="shared" si="0"/>
        <v>0</v>
      </c>
      <c r="M42" s="372">
        <f t="shared" si="1"/>
        <v>0</v>
      </c>
      <c r="N42" s="404">
        <f t="shared" si="2"/>
        <v>0</v>
      </c>
      <c r="P42" s="361"/>
    </row>
    <row r="43" spans="1:18" ht="13.8" thickBot="1" x14ac:dyDescent="0.3">
      <c r="B43" s="65"/>
      <c r="C43" s="65"/>
      <c r="D43" s="65"/>
      <c r="E43" s="363"/>
      <c r="F43" s="363"/>
      <c r="G43" s="65"/>
      <c r="H43" s="65"/>
      <c r="I43" s="65"/>
      <c r="J43" s="364"/>
      <c r="K43" s="365"/>
      <c r="L43" s="371">
        <f>SUM(L7:L42)</f>
        <v>0</v>
      </c>
      <c r="M43" s="372">
        <f>SUM(M7:M42)</f>
        <v>0</v>
      </c>
      <c r="N43" s="405">
        <f>SUM(N7:N42)</f>
        <v>0</v>
      </c>
      <c r="P43" s="361"/>
    </row>
    <row r="44" spans="1:18" x14ac:dyDescent="0.25">
      <c r="E44" s="366" t="s">
        <v>1061</v>
      </c>
      <c r="F44" s="366"/>
      <c r="J44" s="357"/>
      <c r="N44" s="406"/>
      <c r="P44" s="361"/>
    </row>
    <row r="45" spans="1:18" x14ac:dyDescent="0.25">
      <c r="E45" s="367" t="s">
        <v>1062</v>
      </c>
      <c r="F45" s="367"/>
      <c r="J45" s="357"/>
      <c r="P45" s="361"/>
    </row>
    <row r="46" spans="1:18" ht="63" customHeight="1" x14ac:dyDescent="0.25">
      <c r="J46" s="357"/>
      <c r="L46" s="755" t="s">
        <v>1063</v>
      </c>
      <c r="M46" s="756"/>
      <c r="N46" s="757"/>
      <c r="P46" s="361"/>
    </row>
    <row r="47" spans="1:18" x14ac:dyDescent="0.25">
      <c r="J47" s="357"/>
      <c r="K47" s="357"/>
      <c r="L47" s="357"/>
      <c r="M47" s="357"/>
      <c r="N47" s="357"/>
      <c r="O47" s="357"/>
      <c r="P47" s="357"/>
      <c r="Q47" s="357"/>
      <c r="R47" s="357"/>
    </row>
    <row r="48" spans="1:18" x14ac:dyDescent="0.25">
      <c r="J48" s="357"/>
      <c r="K48" s="357"/>
      <c r="L48" s="357"/>
      <c r="M48" s="357"/>
      <c r="N48" s="357"/>
      <c r="O48" s="357"/>
      <c r="P48" s="357"/>
      <c r="Q48" s="357"/>
      <c r="R48" s="357"/>
    </row>
    <row r="49" spans="10:16" x14ac:dyDescent="0.25">
      <c r="J49" s="357"/>
      <c r="P49" s="361"/>
    </row>
    <row r="50" spans="10:16" x14ac:dyDescent="0.25">
      <c r="J50" s="357"/>
      <c r="P50" s="361"/>
    </row>
  </sheetData>
  <sheetProtection algorithmName="SHA-512" hashValue="QZSlgAxr38EGPk3NCdbl+U5F4dB3mFib8A0/NDM6PfQbG3tVwmnui8PfaZ3zluSZ44lw5COIVJA9VNrJH/Aqug==" saltValue="rhlNwLZcRqYVegVCk/O6Qw==" spinCount="100000" sheet="1" formatCells="0" formatColumns="0" formatRows="0" autoFilter="0"/>
  <mergeCells count="19">
    <mergeCell ref="Q7:R7"/>
    <mergeCell ref="F5:F6"/>
    <mergeCell ref="N5:N6"/>
    <mergeCell ref="O5:P6"/>
    <mergeCell ref="G5:G6"/>
    <mergeCell ref="H5:H6"/>
    <mergeCell ref="I5:I6"/>
    <mergeCell ref="J5:K5"/>
    <mergeCell ref="L5:M5"/>
    <mergeCell ref="L46:N46"/>
    <mergeCell ref="J1:L1"/>
    <mergeCell ref="J2:L2"/>
    <mergeCell ref="J3:L3"/>
    <mergeCell ref="A5:A6"/>
    <mergeCell ref="B5:B6"/>
    <mergeCell ref="C5:C6"/>
    <mergeCell ref="D5:D6"/>
    <mergeCell ref="E5:E6"/>
    <mergeCell ref="A2:D2"/>
  </mergeCells>
  <pageMargins left="0.7" right="0.7" top="0.78740157499999996" bottom="0.78740157499999996" header="0.3" footer="0.3"/>
  <pageSetup paperSize="9" scale="41" orientation="portrait" r:id="rId1"/>
  <rowBreaks count="1" manualBreakCount="1">
    <brk id="30" max="13" man="1"/>
  </rowBreaks>
  <customProperties>
    <customPr name="_pios_id" r:id="rId2"/>
    <customPr name="EpmWorksheetKeyString_GUID" r:id="rId3"/>
  </customProperties>
  <ignoredErrors>
    <ignoredError sqref="I10" formula="1"/>
  </ignoredError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964F-9903-4C98-8A27-198C58DDA9B9}">
  <sheetPr>
    <tabColor rgb="FF0070C0"/>
  </sheetPr>
  <dimension ref="A1"/>
  <sheetViews>
    <sheetView zoomScaleNormal="100" workbookViewId="0">
      <selection activeCell="M29" sqref="M29"/>
    </sheetView>
  </sheetViews>
  <sheetFormatPr baseColWidth="10" defaultColWidth="11.5546875" defaultRowHeight="13.2" x14ac:dyDescent="0.25"/>
  <cols>
    <col min="1" max="14" width="11.5546875" style="1"/>
    <col min="15" max="15" width="11.33203125" style="1" customWidth="1"/>
    <col min="16" max="16384" width="11.5546875" style="1"/>
  </cols>
  <sheetData>
    <row r="1" spans="1:1" x14ac:dyDescent="0.25">
      <c r="A1" s="1" t="s">
        <v>1259</v>
      </c>
    </row>
  </sheetData>
  <sheetProtection algorithmName="SHA-512" hashValue="fg67oInyUuQIWBIpU63amIq4gw9nCTDwxGRCjON+2Pl3FCwZxWhjZeBajFh7xiu1bpOQq1jUSEo7vzG+VzxVBQ==" saltValue="1XmiFdv5EJwkZxJfM5t5Ag==" spinCount="100000" sheet="1" objects="1" scenarios="1"/>
  <pageMargins left="0.7" right="0.7" top="0.78740157499999996" bottom="0.78740157499999996" header="0.3" footer="0.3"/>
  <pageSetup paperSize="9" scale="51" orientation="portrait" r:id="rId1"/>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A1:JG954"/>
  <sheetViews>
    <sheetView zoomScale="70" zoomScaleNormal="70" zoomScaleSheetLayoutView="77" workbookViewId="0">
      <selection activeCell="B2" sqref="B2:C2"/>
    </sheetView>
  </sheetViews>
  <sheetFormatPr baseColWidth="10" defaultColWidth="11.44140625" defaultRowHeight="15" customHeight="1" outlineLevelRow="1" x14ac:dyDescent="0.25"/>
  <cols>
    <col min="1" max="1" width="20.6640625" style="13" bestFit="1" customWidth="1"/>
    <col min="2" max="2" width="73.33203125" style="13" customWidth="1"/>
    <col min="3" max="3" width="13.5546875" style="13" bestFit="1" customWidth="1"/>
    <col min="4" max="4" width="40.44140625" style="13" customWidth="1"/>
    <col min="5" max="5" width="35.33203125" style="13" bestFit="1" customWidth="1"/>
    <col min="6" max="6" width="15.44140625" style="89" customWidth="1"/>
    <col min="7" max="7" width="19.6640625" style="13" bestFit="1" customWidth="1"/>
    <col min="8" max="8" width="13.88671875" style="345" bestFit="1" customWidth="1"/>
    <col min="9" max="9" width="46.6640625" style="13" customWidth="1"/>
    <col min="10" max="10" width="11.6640625" style="13" bestFit="1" customWidth="1"/>
    <col min="11" max="11" width="11.6640625" style="4" bestFit="1" customWidth="1"/>
    <col min="12" max="263" width="11.44140625" style="4"/>
    <col min="264" max="16384" width="11.44140625" style="13"/>
  </cols>
  <sheetData>
    <row r="1" spans="1:15" s="4" customFormat="1" ht="15" customHeight="1" x14ac:dyDescent="0.25">
      <c r="F1" s="5"/>
      <c r="H1" s="238"/>
      <c r="I1" s="379"/>
      <c r="J1" s="379"/>
    </row>
    <row r="2" spans="1:15" s="4" customFormat="1" ht="15" customHeight="1" x14ac:dyDescent="0.25">
      <c r="A2" s="7" t="s">
        <v>0</v>
      </c>
      <c r="B2" s="615"/>
      <c r="C2" s="608"/>
      <c r="F2" s="379"/>
      <c r="G2" s="107" t="s">
        <v>1</v>
      </c>
      <c r="H2" s="159"/>
      <c r="I2" s="107"/>
      <c r="K2" s="379"/>
      <c r="L2" s="379"/>
    </row>
    <row r="3" spans="1:15" s="4" customFormat="1" ht="15" customHeight="1" x14ac:dyDescent="0.25">
      <c r="B3" s="4" t="s">
        <v>2</v>
      </c>
      <c r="F3" s="379"/>
      <c r="G3" s="107" t="s">
        <v>3</v>
      </c>
      <c r="H3" s="159"/>
      <c r="I3" s="107"/>
      <c r="K3" s="379"/>
      <c r="L3" s="379"/>
    </row>
    <row r="4" spans="1:15" s="4" customFormat="1" ht="15" customHeight="1" x14ac:dyDescent="0.25">
      <c r="B4" s="4" t="s">
        <v>1258</v>
      </c>
      <c r="F4" s="379"/>
      <c r="G4" s="103" t="s">
        <v>4</v>
      </c>
      <c r="H4" s="159"/>
      <c r="I4" s="107"/>
      <c r="K4" s="379"/>
      <c r="L4" s="379"/>
    </row>
    <row r="5" spans="1:15" s="4" customFormat="1" ht="15" customHeight="1" x14ac:dyDescent="0.25">
      <c r="F5" s="379"/>
      <c r="G5" s="103"/>
      <c r="H5" s="171"/>
      <c r="I5" s="103"/>
      <c r="K5" s="379"/>
      <c r="L5" s="228"/>
      <c r="M5" s="6"/>
      <c r="N5" s="6"/>
      <c r="O5" s="6"/>
    </row>
    <row r="6" spans="1:15" s="4" customFormat="1" ht="15" customHeight="1" x14ac:dyDescent="0.25">
      <c r="A6" s="630" t="s">
        <v>5</v>
      </c>
      <c r="B6" s="688"/>
      <c r="C6" s="688"/>
      <c r="D6" s="688"/>
      <c r="E6" s="689"/>
      <c r="F6" s="379"/>
      <c r="G6" s="280" t="s">
        <v>7</v>
      </c>
      <c r="H6" s="622" t="s">
        <v>8</v>
      </c>
      <c r="I6" s="778"/>
      <c r="K6" s="379"/>
      <c r="L6" s="228"/>
      <c r="M6" s="6"/>
      <c r="N6" s="6"/>
      <c r="O6" s="6"/>
    </row>
    <row r="7" spans="1:15" s="4" customFormat="1" ht="15" customHeight="1" x14ac:dyDescent="0.25">
      <c r="A7" s="688"/>
      <c r="B7" s="688"/>
      <c r="C7" s="688"/>
      <c r="D7" s="688"/>
      <c r="E7" s="689"/>
      <c r="F7" s="379"/>
      <c r="G7" s="281" t="s">
        <v>10</v>
      </c>
      <c r="H7" s="600"/>
      <c r="I7" s="778"/>
      <c r="K7" s="379"/>
      <c r="L7" s="228"/>
      <c r="M7" s="6"/>
      <c r="N7" s="6"/>
      <c r="O7" s="6"/>
    </row>
    <row r="8" spans="1:15" s="4" customFormat="1" ht="15" customHeight="1" x14ac:dyDescent="0.25">
      <c r="A8" s="688"/>
      <c r="B8" s="688"/>
      <c r="C8" s="688"/>
      <c r="D8" s="688"/>
      <c r="E8" s="689"/>
      <c r="F8" s="379"/>
      <c r="G8" s="281" t="s">
        <v>12</v>
      </c>
      <c r="H8" s="600"/>
      <c r="I8" s="778"/>
      <c r="K8" s="379"/>
      <c r="L8" s="228"/>
      <c r="M8" s="6"/>
      <c r="N8" s="6"/>
      <c r="O8" s="6"/>
    </row>
    <row r="9" spans="1:15" s="4" customFormat="1" ht="15" customHeight="1" x14ac:dyDescent="0.25">
      <c r="D9" s="99"/>
      <c r="F9" s="379"/>
      <c r="G9" s="379"/>
      <c r="H9" s="238"/>
      <c r="K9" s="379"/>
      <c r="L9" s="228"/>
      <c r="M9" s="6"/>
      <c r="N9" s="6"/>
      <c r="O9" s="6"/>
    </row>
    <row r="10" spans="1:15" s="4" customFormat="1" ht="15" customHeight="1" x14ac:dyDescent="0.25">
      <c r="A10" s="750" t="s">
        <v>1064</v>
      </c>
      <c r="B10" s="779"/>
      <c r="C10" s="3" t="s">
        <v>1065</v>
      </c>
      <c r="D10" s="3" t="s">
        <v>125</v>
      </c>
      <c r="E10" s="3" t="s">
        <v>1066</v>
      </c>
      <c r="F10" s="3" t="s">
        <v>1067</v>
      </c>
      <c r="K10" s="379"/>
      <c r="L10" s="228"/>
      <c r="M10" s="6"/>
      <c r="N10" s="6"/>
      <c r="O10" s="6"/>
    </row>
    <row r="11" spans="1:15" s="4" customFormat="1" ht="15" customHeight="1" x14ac:dyDescent="0.25">
      <c r="A11" s="752"/>
      <c r="B11" s="780"/>
      <c r="C11" s="415" t="s">
        <v>1068</v>
      </c>
      <c r="D11" s="292">
        <v>200</v>
      </c>
      <c r="E11" s="123"/>
      <c r="F11" s="594" t="s">
        <v>1069</v>
      </c>
      <c r="G11" s="379"/>
      <c r="H11" s="238"/>
      <c r="K11" s="379"/>
      <c r="L11" s="228"/>
      <c r="M11" s="6"/>
      <c r="N11" s="6"/>
      <c r="O11" s="6"/>
    </row>
    <row r="12" spans="1:15" s="4" customFormat="1" ht="15" customHeight="1" x14ac:dyDescent="0.25">
      <c r="A12" s="752"/>
      <c r="B12" s="780"/>
      <c r="C12" s="415" t="s">
        <v>1070</v>
      </c>
      <c r="D12" s="292">
        <v>200</v>
      </c>
      <c r="E12" s="123"/>
      <c r="F12" s="594" t="s">
        <v>1071</v>
      </c>
      <c r="G12" s="379"/>
      <c r="H12" s="238"/>
      <c r="K12" s="379"/>
      <c r="L12" s="228"/>
      <c r="M12" s="6"/>
      <c r="N12" s="6"/>
      <c r="O12" s="6"/>
    </row>
    <row r="13" spans="1:15" s="4" customFormat="1" ht="15" customHeight="1" x14ac:dyDescent="0.25">
      <c r="A13" s="752"/>
      <c r="B13" s="780"/>
      <c r="C13" s="415" t="s">
        <v>1169</v>
      </c>
      <c r="D13" s="292">
        <v>1000</v>
      </c>
      <c r="E13" s="123"/>
      <c r="F13" s="783" t="s">
        <v>1172</v>
      </c>
      <c r="G13" s="379"/>
      <c r="H13" s="238"/>
      <c r="K13" s="379"/>
      <c r="L13" s="228"/>
      <c r="M13" s="6"/>
      <c r="N13" s="6"/>
      <c r="O13" s="6"/>
    </row>
    <row r="14" spans="1:15" s="4" customFormat="1" ht="15" customHeight="1" x14ac:dyDescent="0.25">
      <c r="A14" s="752"/>
      <c r="B14" s="780"/>
      <c r="C14" s="415" t="s">
        <v>1170</v>
      </c>
      <c r="D14" s="292">
        <v>2000</v>
      </c>
      <c r="E14" s="123"/>
      <c r="F14" s="710"/>
      <c r="G14" s="379"/>
      <c r="H14" s="238"/>
      <c r="K14" s="379"/>
      <c r="L14" s="228"/>
      <c r="M14" s="6"/>
      <c r="N14" s="6"/>
      <c r="O14" s="6"/>
    </row>
    <row r="15" spans="1:15" s="4" customFormat="1" ht="15" customHeight="1" x14ac:dyDescent="0.25">
      <c r="A15" s="781"/>
      <c r="B15" s="782"/>
      <c r="C15" s="415" t="s">
        <v>1171</v>
      </c>
      <c r="D15" s="292">
        <v>3500</v>
      </c>
      <c r="E15" s="123"/>
      <c r="F15" s="710"/>
      <c r="G15" s="379"/>
      <c r="H15" s="238"/>
      <c r="K15" s="379"/>
      <c r="L15" s="228"/>
      <c r="M15" s="6"/>
      <c r="N15" s="6"/>
      <c r="O15" s="6"/>
    </row>
    <row r="16" spans="1:15" ht="15" customHeight="1" x14ac:dyDescent="0.25">
      <c r="A16" s="4"/>
      <c r="B16" s="4"/>
      <c r="C16" s="4"/>
      <c r="D16" s="4"/>
      <c r="E16" s="4"/>
      <c r="F16" s="5"/>
      <c r="G16" s="4"/>
      <c r="H16" s="115"/>
      <c r="I16" s="4"/>
      <c r="J16" s="4"/>
    </row>
    <row r="17" spans="1:10" ht="40.200000000000003" customHeight="1" x14ac:dyDescent="0.25">
      <c r="A17" s="626" t="s">
        <v>654</v>
      </c>
      <c r="B17" s="627"/>
      <c r="C17" s="627"/>
      <c r="D17" s="627"/>
      <c r="E17" s="627"/>
      <c r="F17" s="627"/>
      <c r="G17" s="627"/>
      <c r="H17" s="627"/>
      <c r="I17" s="617"/>
      <c r="J17" s="4"/>
    </row>
    <row r="18" spans="1:10" ht="15" customHeight="1" x14ac:dyDescent="0.25">
      <c r="A18" s="4"/>
      <c r="B18" s="4"/>
      <c r="C18" s="4"/>
      <c r="D18" s="4"/>
      <c r="E18" s="4"/>
      <c r="F18" s="5"/>
      <c r="G18" s="4"/>
      <c r="H18" s="115"/>
      <c r="I18" s="4"/>
      <c r="J18" s="4"/>
    </row>
    <row r="19" spans="1:10" s="290" customFormat="1" ht="40.200000000000003" customHeight="1" x14ac:dyDescent="0.25">
      <c r="A19" s="16" t="s">
        <v>138</v>
      </c>
      <c r="B19" s="16" t="s">
        <v>139</v>
      </c>
      <c r="C19" s="176" t="s">
        <v>140</v>
      </c>
      <c r="D19" s="16" t="s">
        <v>144</v>
      </c>
      <c r="E19" s="16" t="s">
        <v>443</v>
      </c>
      <c r="F19" s="177" t="s">
        <v>349</v>
      </c>
      <c r="G19" s="16" t="s">
        <v>144</v>
      </c>
      <c r="H19" s="312" t="s">
        <v>445</v>
      </c>
      <c r="I19" s="176" t="s">
        <v>146</v>
      </c>
      <c r="J19" s="4"/>
    </row>
    <row r="20" spans="1:10" ht="15" customHeight="1" x14ac:dyDescent="0.25">
      <c r="A20" s="4"/>
      <c r="B20" s="4"/>
      <c r="C20" s="4"/>
      <c r="D20" s="4"/>
      <c r="E20" s="4"/>
      <c r="F20" s="5"/>
      <c r="G20" s="5"/>
      <c r="H20" s="115"/>
      <c r="I20" s="4"/>
      <c r="J20" s="4"/>
    </row>
    <row r="21" spans="1:10" ht="15" customHeight="1" x14ac:dyDescent="0.25">
      <c r="A21" s="19" t="s">
        <v>147</v>
      </c>
      <c r="B21" s="391" t="s">
        <v>350</v>
      </c>
      <c r="C21" s="3"/>
      <c r="D21" s="3"/>
      <c r="E21" s="391"/>
      <c r="F21" s="139"/>
      <c r="G21" s="391"/>
      <c r="H21" s="170"/>
      <c r="I21" s="387"/>
      <c r="J21" s="4"/>
    </row>
    <row r="22" spans="1:10" ht="15" customHeight="1" x14ac:dyDescent="0.25">
      <c r="A22" s="4"/>
      <c r="B22" s="4"/>
      <c r="C22" s="4"/>
      <c r="D22" s="4"/>
      <c r="E22" s="4"/>
      <c r="F22" s="5"/>
      <c r="G22" s="4"/>
      <c r="H22" s="115"/>
      <c r="I22" s="4"/>
      <c r="J22" s="4"/>
    </row>
    <row r="23" spans="1:10" ht="15" customHeight="1" x14ac:dyDescent="0.25">
      <c r="A23" s="19" t="s">
        <v>351</v>
      </c>
      <c r="B23" s="19" t="s">
        <v>1176</v>
      </c>
      <c r="C23" s="4"/>
      <c r="D23" s="4"/>
      <c r="E23" s="4"/>
      <c r="F23" s="5"/>
      <c r="G23" s="4"/>
      <c r="H23" s="115"/>
      <c r="I23" s="4"/>
      <c r="J23" s="4"/>
    </row>
    <row r="24" spans="1:10" ht="15" customHeight="1" x14ac:dyDescent="0.25">
      <c r="A24" s="20" t="s">
        <v>352</v>
      </c>
      <c r="B24" s="21" t="s">
        <v>1177</v>
      </c>
      <c r="C24" s="20" t="s">
        <v>78</v>
      </c>
      <c r="D24" s="21" t="s">
        <v>152</v>
      </c>
      <c r="E24" s="292" t="s">
        <v>153</v>
      </c>
      <c r="F24" s="293">
        <v>1.3</v>
      </c>
      <c r="G24" s="293" t="s">
        <v>153</v>
      </c>
      <c r="H24" s="294">
        <f>IF($E$11&gt;0,200,0)*F24+IF($E$12&gt;0,200,0)*F24+IF($E$13&gt;0,1000,0)/2*F24+IF($E$14&gt;0,2000,0)/3*F24+IF($E$15&gt;0,3500,0)/4*F24</f>
        <v>0</v>
      </c>
      <c r="I24" s="140"/>
      <c r="J24" s="4"/>
    </row>
    <row r="25" spans="1:10" ht="15" customHeight="1" x14ac:dyDescent="0.25">
      <c r="A25" s="20" t="s">
        <v>354</v>
      </c>
      <c r="B25" s="21" t="s">
        <v>1178</v>
      </c>
      <c r="C25" s="20" t="s">
        <v>78</v>
      </c>
      <c r="D25" s="21" t="s">
        <v>152</v>
      </c>
      <c r="E25" s="292" t="s">
        <v>153</v>
      </c>
      <c r="F25" s="293">
        <v>0.3</v>
      </c>
      <c r="G25" s="293" t="s">
        <v>153</v>
      </c>
      <c r="H25" s="294">
        <f>IF($E$11&gt;0,200,0)*F25+IF($E$12&gt;0,200,0)*F25+IF($E$13&gt;0,850,0)/2*F25+IF($E$14&gt;0,850,0)/3*F25+IF($E$15&gt;0,850,0)/4*F25</f>
        <v>0</v>
      </c>
      <c r="I25" s="140"/>
      <c r="J25" s="4"/>
    </row>
    <row r="26" spans="1:10" ht="15" customHeight="1" x14ac:dyDescent="0.25">
      <c r="A26" s="24" t="s">
        <v>356</v>
      </c>
      <c r="B26" s="26" t="s">
        <v>1251</v>
      </c>
      <c r="C26" s="20" t="s">
        <v>64</v>
      </c>
      <c r="D26" s="21" t="s">
        <v>162</v>
      </c>
      <c r="E26" s="292" t="s">
        <v>153</v>
      </c>
      <c r="F26" s="293" t="s">
        <v>153</v>
      </c>
      <c r="G26" s="293">
        <v>5</v>
      </c>
      <c r="H26" s="294">
        <f>IF($E$11&gt;0,10,0)+IF($E$12&gt;0,10,0)+IF($E$13&gt;0,10,0)+IF($E$14&gt;0,10,0)+IF($E$15&gt;0,10,0)</f>
        <v>0</v>
      </c>
      <c r="I26" s="393"/>
      <c r="J26" s="4"/>
    </row>
    <row r="27" spans="1:10" ht="15" customHeight="1" x14ac:dyDescent="0.25">
      <c r="A27" s="24" t="s">
        <v>357</v>
      </c>
      <c r="B27" s="26" t="s">
        <v>1252</v>
      </c>
      <c r="C27" s="20" t="s">
        <v>64</v>
      </c>
      <c r="D27" s="21" t="s">
        <v>162</v>
      </c>
      <c r="E27" s="292" t="s">
        <v>153</v>
      </c>
      <c r="F27" s="293"/>
      <c r="G27" s="293">
        <v>4</v>
      </c>
      <c r="H27" s="294">
        <f>IF($E$11&gt;0,4,0)+IF($E$12&gt;0,4,0)+IF($E$13&gt;0,4,0)+IF($E$14&gt;0,4,0)+IF($E$15&gt;0,4,0)</f>
        <v>0</v>
      </c>
      <c r="I27" s="393"/>
      <c r="J27" s="4"/>
    </row>
    <row r="28" spans="1:10" ht="15" customHeight="1" x14ac:dyDescent="0.25">
      <c r="A28" s="4"/>
      <c r="B28" s="4"/>
      <c r="C28" s="4"/>
      <c r="D28" s="4"/>
      <c r="E28" s="107"/>
      <c r="F28" s="5"/>
      <c r="G28" s="5"/>
      <c r="H28" s="171"/>
      <c r="I28" s="4"/>
      <c r="J28" s="4"/>
    </row>
    <row r="29" spans="1:10" ht="15" customHeight="1" x14ac:dyDescent="0.25">
      <c r="A29" s="19" t="s">
        <v>358</v>
      </c>
      <c r="B29" s="19" t="s">
        <v>47</v>
      </c>
      <c r="C29" s="4"/>
      <c r="D29" s="4"/>
      <c r="E29" s="107"/>
      <c r="F29" s="5"/>
      <c r="G29" s="5"/>
      <c r="H29" s="171"/>
      <c r="I29" s="4"/>
      <c r="J29" s="4"/>
    </row>
    <row r="30" spans="1:10" ht="15" customHeight="1" x14ac:dyDescent="0.25">
      <c r="A30" s="20" t="s">
        <v>359</v>
      </c>
      <c r="B30" s="26" t="s">
        <v>360</v>
      </c>
      <c r="C30" s="20" t="s">
        <v>82</v>
      </c>
      <c r="D30" s="21" t="s">
        <v>806</v>
      </c>
      <c r="E30" s="292" t="s">
        <v>153</v>
      </c>
      <c r="F30" s="293">
        <f>G30/$D$12</f>
        <v>7.4999999999999997E-2</v>
      </c>
      <c r="G30" s="293">
        <v>15</v>
      </c>
      <c r="H30" s="294">
        <f>IF($E$11&gt;0,G140,0)+IF($E$12&gt;0,200,0)*F30+IF($E$13&gt;0,I140,0)+IF($E$14&gt;0,J140,0)+IF($E$15&gt;0,K140,0)</f>
        <v>0</v>
      </c>
      <c r="I30" s="140"/>
      <c r="J30" s="4"/>
    </row>
    <row r="31" spans="1:10" ht="15" customHeight="1" x14ac:dyDescent="0.25">
      <c r="A31" s="20" t="s">
        <v>361</v>
      </c>
      <c r="B31" s="26" t="s">
        <v>362</v>
      </c>
      <c r="C31" s="20" t="s">
        <v>82</v>
      </c>
      <c r="D31" s="21" t="s">
        <v>806</v>
      </c>
      <c r="E31" s="292" t="s">
        <v>153</v>
      </c>
      <c r="F31" s="293">
        <f>G31/$D$12</f>
        <v>0.1</v>
      </c>
      <c r="G31" s="293">
        <v>20</v>
      </c>
      <c r="H31" s="294">
        <f>IF($E$11&gt;0,G141,0)+IF($E$12&gt;0,200,0)*F31+IF($E$13&gt;0,I141,0)+IF($E$14&gt;0,J141,0)+IF($E$15&gt;0,K141,0)</f>
        <v>0</v>
      </c>
      <c r="I31" s="393"/>
      <c r="J31" s="4"/>
    </row>
    <row r="32" spans="1:10" ht="15" customHeight="1" x14ac:dyDescent="0.25">
      <c r="A32" s="20" t="s">
        <v>363</v>
      </c>
      <c r="B32" s="26" t="s">
        <v>1072</v>
      </c>
      <c r="C32" s="20" t="s">
        <v>82</v>
      </c>
      <c r="D32" s="21" t="s">
        <v>806</v>
      </c>
      <c r="E32" s="292" t="s">
        <v>153</v>
      </c>
      <c r="F32" s="293">
        <f t="shared" ref="F32:F33" si="0">G32/$D$12</f>
        <v>0.2</v>
      </c>
      <c r="G32" s="293">
        <v>40</v>
      </c>
      <c r="H32" s="294">
        <f>IF($E$11&gt;0,G142,0)+IF($E$12&gt;0,200,0)*F32+IF($E$13&gt;0,I142,0)+IF($E$14&gt;0,J142,0)+IF($E$15&gt;0,K142,0)</f>
        <v>0</v>
      </c>
      <c r="I32" s="393"/>
      <c r="J32" s="4"/>
    </row>
    <row r="33" spans="1:10" ht="15" customHeight="1" x14ac:dyDescent="0.25">
      <c r="A33" s="20" t="s">
        <v>365</v>
      </c>
      <c r="B33" s="26" t="s">
        <v>366</v>
      </c>
      <c r="C33" s="20" t="s">
        <v>82</v>
      </c>
      <c r="D33" s="21" t="s">
        <v>806</v>
      </c>
      <c r="E33" s="292" t="s">
        <v>153</v>
      </c>
      <c r="F33" s="293">
        <f t="shared" si="0"/>
        <v>7.4999999999999997E-2</v>
      </c>
      <c r="G33" s="293">
        <v>15</v>
      </c>
      <c r="H33" s="294">
        <f>IF($E$11&gt;0,G143,0)+IF($E$12&gt;0,200,0)*F33+IF($E$13&gt;0,I143,0)+IF($E$14&gt;0,J143,0)+IF($E$15&gt;0,K143,0)</f>
        <v>0</v>
      </c>
      <c r="I33" s="393"/>
      <c r="J33" s="4"/>
    </row>
    <row r="34" spans="1:10" ht="15" customHeight="1" x14ac:dyDescent="0.25">
      <c r="A34" s="4"/>
      <c r="B34" s="4"/>
      <c r="C34" s="4"/>
      <c r="D34" s="4"/>
      <c r="E34" s="107"/>
      <c r="F34" s="336"/>
      <c r="G34" s="5"/>
      <c r="H34" s="171"/>
      <c r="I34" s="4"/>
      <c r="J34" s="4"/>
    </row>
    <row r="35" spans="1:10" ht="15" customHeight="1" x14ac:dyDescent="0.25">
      <c r="A35" s="19" t="s">
        <v>367</v>
      </c>
      <c r="B35" s="19" t="s">
        <v>48</v>
      </c>
      <c r="C35" s="4"/>
      <c r="D35" s="4"/>
      <c r="E35" s="107"/>
      <c r="F35" s="336"/>
      <c r="G35" s="5"/>
      <c r="H35" s="171"/>
      <c r="I35" s="4"/>
      <c r="J35" s="4"/>
    </row>
    <row r="36" spans="1:10" ht="15" customHeight="1" x14ac:dyDescent="0.25">
      <c r="A36" s="20" t="s">
        <v>368</v>
      </c>
      <c r="B36" s="26" t="s">
        <v>1179</v>
      </c>
      <c r="C36" s="20" t="s">
        <v>84</v>
      </c>
      <c r="D36" s="21" t="s">
        <v>162</v>
      </c>
      <c r="E36" s="292" t="s">
        <v>153</v>
      </c>
      <c r="F36" s="293">
        <f t="shared" ref="F36:F37" si="1">G36/$D$12</f>
        <v>7.4999999999999997E-2</v>
      </c>
      <c r="G36" s="293">
        <v>15</v>
      </c>
      <c r="H36" s="294">
        <f>IF($E$11&gt;0,G145,0)+IF($E$12&gt;0,200,0)*F36+IF($E$13&gt;0,I145,0)+IF($E$14&gt;0,J18,0)+IF($E$15&gt;0,K145,0)</f>
        <v>0</v>
      </c>
      <c r="I36" s="140"/>
      <c r="J36" s="4"/>
    </row>
    <row r="37" spans="1:10" ht="15" customHeight="1" x14ac:dyDescent="0.25">
      <c r="A37" s="20" t="s">
        <v>814</v>
      </c>
      <c r="B37" s="26" t="s">
        <v>371</v>
      </c>
      <c r="C37" s="20" t="s">
        <v>84</v>
      </c>
      <c r="D37" s="21" t="s">
        <v>162</v>
      </c>
      <c r="E37" s="292" t="s">
        <v>153</v>
      </c>
      <c r="F37" s="293">
        <f t="shared" si="1"/>
        <v>7.4999999999999997E-2</v>
      </c>
      <c r="G37" s="293">
        <v>15</v>
      </c>
      <c r="H37" s="294">
        <f>IF($E$11&gt;0,G146,0)+IF($E$12&gt;0,200,0)*F37+IF($E$13&gt;0,I146,0)+IF($E$14&gt;0,J19,0)+IF($E$15&gt;0,K146,0)</f>
        <v>0</v>
      </c>
      <c r="I37" s="140"/>
      <c r="J37" s="4"/>
    </row>
    <row r="38" spans="1:10" ht="15" customHeight="1" x14ac:dyDescent="0.25">
      <c r="A38" s="4"/>
      <c r="B38" s="4"/>
      <c r="C38" s="4"/>
      <c r="D38" s="4"/>
      <c r="E38" s="107"/>
      <c r="F38" s="336"/>
      <c r="G38" s="336"/>
      <c r="H38" s="171"/>
      <c r="I38" s="4"/>
      <c r="J38" s="4"/>
    </row>
    <row r="39" spans="1:10" ht="15" customHeight="1" x14ac:dyDescent="0.25">
      <c r="A39" s="19" t="s">
        <v>372</v>
      </c>
      <c r="B39" s="19" t="s">
        <v>49</v>
      </c>
      <c r="C39" s="4"/>
      <c r="D39" s="4"/>
      <c r="E39" s="107"/>
      <c r="F39" s="336"/>
      <c r="G39" s="336"/>
      <c r="H39" s="171"/>
      <c r="I39" s="4"/>
      <c r="J39" s="4"/>
    </row>
    <row r="40" spans="1:10" ht="15" customHeight="1" x14ac:dyDescent="0.25">
      <c r="A40" s="20" t="s">
        <v>373</v>
      </c>
      <c r="B40" s="26" t="s">
        <v>374</v>
      </c>
      <c r="C40" s="20" t="s">
        <v>84</v>
      </c>
      <c r="D40" s="21" t="s">
        <v>162</v>
      </c>
      <c r="E40" s="292" t="s">
        <v>153</v>
      </c>
      <c r="F40" s="293">
        <f t="shared" ref="F40:F41" si="2">G40/$D$12</f>
        <v>0.05</v>
      </c>
      <c r="G40" s="293">
        <v>10</v>
      </c>
      <c r="H40" s="294">
        <f>IF($E$11&gt;0,G148,0)+IF($E$12&gt;0,200,0)*F40+IF($E$13&gt;0,I148,0)+IF($E$14&gt;0,J148,0)+IF($E$15&gt;0,K148,0)</f>
        <v>0</v>
      </c>
      <c r="I40" s="140"/>
      <c r="J40" s="4"/>
    </row>
    <row r="41" spans="1:10" ht="15" customHeight="1" x14ac:dyDescent="0.25">
      <c r="A41" s="20" t="s">
        <v>375</v>
      </c>
      <c r="B41" s="26" t="s">
        <v>376</v>
      </c>
      <c r="C41" s="20" t="s">
        <v>70</v>
      </c>
      <c r="D41" s="21" t="s">
        <v>239</v>
      </c>
      <c r="E41" s="292" t="s">
        <v>153</v>
      </c>
      <c r="F41" s="293">
        <f t="shared" si="2"/>
        <v>2.5000000000000001E-2</v>
      </c>
      <c r="G41" s="293">
        <v>5</v>
      </c>
      <c r="H41" s="294">
        <f>IF($E$11&gt;0,G149,0)+IF($E$12&gt;0,200,0)*F41+IF($E$13&gt;0,I149,0)+IF($E$14&gt;0,J149,0)+IF($E$15&gt;0,K149,0)</f>
        <v>0</v>
      </c>
      <c r="I41" s="140"/>
      <c r="J41" s="4"/>
    </row>
    <row r="42" spans="1:10" ht="15" customHeight="1" x14ac:dyDescent="0.25">
      <c r="A42" s="4"/>
      <c r="B42" s="4"/>
      <c r="C42" s="4"/>
      <c r="D42" s="4"/>
      <c r="E42" s="107"/>
      <c r="F42" s="336"/>
      <c r="G42" s="336"/>
      <c r="H42" s="171"/>
      <c r="I42" s="4"/>
      <c r="J42" s="4"/>
    </row>
    <row r="43" spans="1:10" ht="15" customHeight="1" x14ac:dyDescent="0.25">
      <c r="A43" s="19" t="s">
        <v>377</v>
      </c>
      <c r="B43" s="19" t="s">
        <v>50</v>
      </c>
      <c r="C43" s="4"/>
      <c r="D43" s="4"/>
      <c r="E43" s="107"/>
      <c r="F43" s="336"/>
      <c r="G43" s="336"/>
      <c r="H43" s="171"/>
      <c r="I43" s="4"/>
      <c r="J43" s="4"/>
    </row>
    <row r="44" spans="1:10" ht="15" customHeight="1" x14ac:dyDescent="0.25">
      <c r="A44" s="20" t="s">
        <v>378</v>
      </c>
      <c r="B44" s="26" t="s">
        <v>379</v>
      </c>
      <c r="C44" s="20" t="s">
        <v>84</v>
      </c>
      <c r="D44" s="21" t="s">
        <v>162</v>
      </c>
      <c r="E44" s="292" t="s">
        <v>153</v>
      </c>
      <c r="F44" s="293">
        <f t="shared" ref="F44:F45" si="3">G44/$D$12</f>
        <v>0.08</v>
      </c>
      <c r="G44" s="293">
        <v>16</v>
      </c>
      <c r="H44" s="294">
        <f>IF($E$11&gt;0,G151,0)+IF($E$12&gt;0,200,0)*F44+IF($E$13&gt;0,I151,0)+IF($E$14&gt;0,J151,0)+IF($E$15&gt;0,K151,0)</f>
        <v>0</v>
      </c>
      <c r="I44" s="140"/>
      <c r="J44" s="4"/>
    </row>
    <row r="45" spans="1:10" ht="15" customHeight="1" x14ac:dyDescent="0.25">
      <c r="A45" s="20" t="s">
        <v>380</v>
      </c>
      <c r="B45" s="26" t="s">
        <v>381</v>
      </c>
      <c r="C45" s="20" t="s">
        <v>84</v>
      </c>
      <c r="D45" s="21" t="s">
        <v>162</v>
      </c>
      <c r="E45" s="292" t="s">
        <v>153</v>
      </c>
      <c r="F45" s="293">
        <f t="shared" si="3"/>
        <v>0.02</v>
      </c>
      <c r="G45" s="293">
        <v>4</v>
      </c>
      <c r="H45" s="294">
        <f>IF($E$11&gt;0,G152,0)+IF($E$12&gt;0,200,0)*F45+IF($E$13&gt;0,I152,0)+IF($E$14&gt;0,J152,0)+IF($E$15&gt;0,K152,0)</f>
        <v>0</v>
      </c>
      <c r="I45" s="140"/>
      <c r="J45" s="4"/>
    </row>
    <row r="46" spans="1:10" ht="15" customHeight="1" x14ac:dyDescent="0.25">
      <c r="A46" s="4"/>
      <c r="B46" s="4"/>
      <c r="C46" s="4"/>
      <c r="D46" s="4"/>
      <c r="E46" s="107"/>
      <c r="F46" s="336"/>
      <c r="G46" s="336"/>
      <c r="H46" s="171"/>
      <c r="I46" s="4"/>
      <c r="J46" s="4"/>
    </row>
    <row r="47" spans="1:10" ht="15" customHeight="1" x14ac:dyDescent="0.25">
      <c r="A47" s="19" t="s">
        <v>382</v>
      </c>
      <c r="B47" s="19" t="s">
        <v>51</v>
      </c>
      <c r="C47" s="4"/>
      <c r="D47" s="4"/>
      <c r="E47" s="107"/>
      <c r="F47" s="336"/>
      <c r="G47" s="336"/>
      <c r="H47" s="171"/>
      <c r="I47" s="4"/>
      <c r="J47" s="4"/>
    </row>
    <row r="48" spans="1:10" ht="15" customHeight="1" x14ac:dyDescent="0.25">
      <c r="A48" s="20" t="s">
        <v>383</v>
      </c>
      <c r="B48" s="26" t="s">
        <v>1180</v>
      </c>
      <c r="C48" s="20" t="s">
        <v>84</v>
      </c>
      <c r="D48" s="21" t="s">
        <v>162</v>
      </c>
      <c r="E48" s="292" t="s">
        <v>153</v>
      </c>
      <c r="F48" s="293">
        <f t="shared" ref="F48:F51" si="4">G48/$D$12</f>
        <v>0.05</v>
      </c>
      <c r="G48" s="293">
        <v>10</v>
      </c>
      <c r="H48" s="294">
        <f>IF($E$11&gt;0,G154,0)+IF($E$12&gt;0,H154,0)*F48+IF($E$13&gt;0,I154,0)+IF($E$14&gt;0,J154,0)+IF($E$15&gt;0,K154,0)</f>
        <v>0</v>
      </c>
      <c r="I48" s="140"/>
      <c r="J48" s="4"/>
    </row>
    <row r="49" spans="1:10" ht="15" customHeight="1" x14ac:dyDescent="0.25">
      <c r="A49" s="20" t="s">
        <v>385</v>
      </c>
      <c r="B49" s="26" t="s">
        <v>1181</v>
      </c>
      <c r="C49" s="20" t="s">
        <v>84</v>
      </c>
      <c r="D49" s="21" t="s">
        <v>162</v>
      </c>
      <c r="E49" s="292" t="s">
        <v>153</v>
      </c>
      <c r="F49" s="293">
        <f t="shared" si="4"/>
        <v>0.1</v>
      </c>
      <c r="G49" s="293">
        <v>20</v>
      </c>
      <c r="H49" s="294">
        <f>IF($E$11&gt;0,G155,0)+IF($E$12&gt;0,200,0)*F49+IF($E$13&gt;0,I155,0)+IF($E$14&gt;0,J155,0)+IF($E$15&gt;0,K155,0)</f>
        <v>0</v>
      </c>
      <c r="I49" s="140"/>
      <c r="J49" s="4"/>
    </row>
    <row r="50" spans="1:10" ht="15" customHeight="1" x14ac:dyDescent="0.25">
      <c r="A50" s="20" t="s">
        <v>387</v>
      </c>
      <c r="B50" s="26" t="s">
        <v>388</v>
      </c>
      <c r="C50" s="20" t="s">
        <v>84</v>
      </c>
      <c r="D50" s="21" t="s">
        <v>162</v>
      </c>
      <c r="E50" s="292" t="s">
        <v>153</v>
      </c>
      <c r="F50" s="293">
        <f t="shared" si="4"/>
        <v>0.1</v>
      </c>
      <c r="G50" s="293">
        <v>20</v>
      </c>
      <c r="H50" s="294">
        <f>IF($E$11&gt;0,G156,0)+IF($E$12&gt;0,200,0)*F50+IF($E$13&gt;0,I156,0)+IF($E$14&gt;0,J156,0)+IF($E$15&gt;0,K156,0)</f>
        <v>0</v>
      </c>
      <c r="I50" s="140"/>
      <c r="J50" s="4"/>
    </row>
    <row r="51" spans="1:10" ht="15" customHeight="1" x14ac:dyDescent="0.25">
      <c r="A51" s="20" t="s">
        <v>389</v>
      </c>
      <c r="B51" s="21" t="s">
        <v>1182</v>
      </c>
      <c r="C51" s="20" t="s">
        <v>84</v>
      </c>
      <c r="D51" s="21" t="s">
        <v>162</v>
      </c>
      <c r="E51" s="292" t="s">
        <v>153</v>
      </c>
      <c r="F51" s="293">
        <f t="shared" si="4"/>
        <v>0.03</v>
      </c>
      <c r="G51" s="293">
        <v>6</v>
      </c>
      <c r="H51" s="294">
        <f>IF($E$11&gt;0,G157,0)+IF($E$12&gt;0,200,0)*F51+IF($E$13&gt;0,I157,0)+IF($E$14&gt;0,J157,0)+IF($E$15&gt;0,K157,0)</f>
        <v>0</v>
      </c>
      <c r="I51" s="140"/>
      <c r="J51" s="4"/>
    </row>
    <row r="52" spans="1:10" ht="15" customHeight="1" x14ac:dyDescent="0.25">
      <c r="A52" s="4"/>
      <c r="B52" s="4"/>
      <c r="C52" s="4"/>
      <c r="D52" s="4"/>
      <c r="E52" s="107"/>
      <c r="F52" s="336"/>
      <c r="G52" s="336"/>
      <c r="H52" s="171"/>
      <c r="I52" s="4"/>
      <c r="J52" s="4"/>
    </row>
    <row r="53" spans="1:10" ht="15" customHeight="1" x14ac:dyDescent="0.25">
      <c r="A53" s="19" t="s">
        <v>391</v>
      </c>
      <c r="B53" s="19" t="s">
        <v>52</v>
      </c>
      <c r="C53" s="4"/>
      <c r="D53" s="4"/>
      <c r="E53" s="107"/>
      <c r="F53" s="336"/>
      <c r="G53" s="336"/>
      <c r="H53" s="171"/>
      <c r="I53" s="4"/>
      <c r="J53" s="4"/>
    </row>
    <row r="54" spans="1:10" ht="15" customHeight="1" x14ac:dyDescent="0.25">
      <c r="A54" s="20" t="s">
        <v>392</v>
      </c>
      <c r="B54" s="26" t="s">
        <v>1073</v>
      </c>
      <c r="C54" s="20" t="s">
        <v>82</v>
      </c>
      <c r="D54" s="21" t="s">
        <v>806</v>
      </c>
      <c r="E54" s="292" t="s">
        <v>153</v>
      </c>
      <c r="F54" s="293">
        <f t="shared" ref="F54:F56" si="5">G54/$D$12</f>
        <v>0.17499999999999999</v>
      </c>
      <c r="G54" s="293">
        <v>35</v>
      </c>
      <c r="H54" s="294">
        <f>IF($E$11&gt;0,G159,0)+IF($E$12&gt;0,200,0)*F54+IF($E$13&gt;0,I159,0)+IF($E$14&gt;0,J159,0)+IF($E$15&gt;0,K159,0)</f>
        <v>0</v>
      </c>
      <c r="I54" s="140"/>
      <c r="J54" s="4"/>
    </row>
    <row r="55" spans="1:10" ht="15" customHeight="1" x14ac:dyDescent="0.25">
      <c r="A55" s="20" t="s">
        <v>1074</v>
      </c>
      <c r="B55" s="26" t="s">
        <v>1075</v>
      </c>
      <c r="C55" s="20" t="s">
        <v>84</v>
      </c>
      <c r="D55" s="21" t="s">
        <v>162</v>
      </c>
      <c r="E55" s="292" t="s">
        <v>153</v>
      </c>
      <c r="F55" s="293">
        <f t="shared" si="5"/>
        <v>0.1</v>
      </c>
      <c r="G55" s="293">
        <v>20</v>
      </c>
      <c r="H55" s="294">
        <f>IF($E$11&gt;0,G160,0)+IF($E$12&gt;0,200,0)*F55+IF($E$13&gt;0,I160,0)+IF($E$14&gt;0,J160,0)+IF($E$15&gt;0,K160,0)</f>
        <v>0</v>
      </c>
      <c r="I55" s="140"/>
      <c r="J55" s="4"/>
    </row>
    <row r="56" spans="1:10" ht="15" customHeight="1" x14ac:dyDescent="0.25">
      <c r="A56" s="20" t="s">
        <v>1076</v>
      </c>
      <c r="B56" s="26" t="s">
        <v>1077</v>
      </c>
      <c r="C56" s="20" t="s">
        <v>84</v>
      </c>
      <c r="D56" s="21" t="s">
        <v>162</v>
      </c>
      <c r="E56" s="292" t="s">
        <v>153</v>
      </c>
      <c r="F56" s="293">
        <f t="shared" si="5"/>
        <v>7.4999999999999997E-2</v>
      </c>
      <c r="G56" s="293">
        <v>15</v>
      </c>
      <c r="H56" s="294">
        <f>IF($E$11&gt;0,G161,0)+IF($E$12&gt;0,200,0)*F56+IF($E$13&gt;0,I161,0)+IF($E$14&gt;0,J161,0)+IF($E$15&gt;0,K161,0)</f>
        <v>0</v>
      </c>
      <c r="I56" s="140"/>
      <c r="J56" s="4"/>
    </row>
    <row r="57" spans="1:10" ht="15" customHeight="1" x14ac:dyDescent="0.25">
      <c r="A57" s="4"/>
      <c r="B57" s="4"/>
      <c r="C57" s="4"/>
      <c r="D57" s="4"/>
      <c r="E57" s="107"/>
      <c r="F57" s="336"/>
      <c r="G57" s="5"/>
      <c r="H57" s="171"/>
      <c r="I57" s="4"/>
      <c r="J57" s="4"/>
    </row>
    <row r="58" spans="1:10" ht="15" customHeight="1" x14ac:dyDescent="0.25">
      <c r="A58" s="19" t="s">
        <v>398</v>
      </c>
      <c r="B58" s="40" t="s">
        <v>39</v>
      </c>
      <c r="C58" s="4"/>
      <c r="D58" s="4"/>
      <c r="E58" s="107"/>
      <c r="F58" s="336"/>
      <c r="G58" s="5"/>
      <c r="H58" s="171"/>
      <c r="I58" s="4"/>
      <c r="J58" s="4"/>
    </row>
    <row r="59" spans="1:10" ht="15" customHeight="1" x14ac:dyDescent="0.25">
      <c r="A59" s="20" t="s">
        <v>399</v>
      </c>
      <c r="B59" s="26" t="s">
        <v>400</v>
      </c>
      <c r="C59" s="20" t="s">
        <v>80</v>
      </c>
      <c r="D59" s="21" t="s">
        <v>162</v>
      </c>
      <c r="E59" s="292" t="s">
        <v>153</v>
      </c>
      <c r="F59" s="293">
        <f t="shared" ref="F59:F71" si="6">G59/$D$12</f>
        <v>7.0000000000000007E-2</v>
      </c>
      <c r="G59" s="293">
        <v>14</v>
      </c>
      <c r="H59" s="294">
        <f>IF($E$11&gt;0,G163,0)+IF($E$12&gt;0,200,0)*F59+IF($E$13&gt;0,I163,0)+IF($E$14&gt;0,J163,0)+IF($E$15&gt;0,K163,0)</f>
        <v>0</v>
      </c>
      <c r="I59" s="140"/>
      <c r="J59" s="4"/>
    </row>
    <row r="60" spans="1:10" ht="15" customHeight="1" x14ac:dyDescent="0.25">
      <c r="A60" s="20" t="s">
        <v>401</v>
      </c>
      <c r="B60" s="26" t="s">
        <v>1173</v>
      </c>
      <c r="C60" s="20" t="s">
        <v>80</v>
      </c>
      <c r="D60" s="21" t="s">
        <v>162</v>
      </c>
      <c r="E60" s="292" t="s">
        <v>153</v>
      </c>
      <c r="F60" s="293">
        <f t="shared" si="6"/>
        <v>7.0000000000000007E-2</v>
      </c>
      <c r="G60" s="293">
        <v>14</v>
      </c>
      <c r="H60" s="294">
        <f>IF($E$11&gt;0,G164,0)+IF($E$12&gt;0,H164,0)*F60+IF($E$13&gt;0,I164,0)+IF($E$14&gt;0,J164,0)+IF($E$15&gt;0,K164,0)</f>
        <v>0</v>
      </c>
      <c r="I60" s="140"/>
      <c r="J60" s="4"/>
    </row>
    <row r="61" spans="1:10" ht="15" customHeight="1" x14ac:dyDescent="0.25">
      <c r="A61" s="24" t="s">
        <v>399</v>
      </c>
      <c r="B61" s="26" t="s">
        <v>1255</v>
      </c>
      <c r="C61" s="24" t="s">
        <v>82</v>
      </c>
      <c r="D61" s="21" t="s">
        <v>162</v>
      </c>
      <c r="E61" s="292" t="s">
        <v>153</v>
      </c>
      <c r="F61" s="293">
        <f t="shared" ref="F61" si="7">G61/$D$12</f>
        <v>7.0000000000000007E-2</v>
      </c>
      <c r="G61" s="293">
        <v>14</v>
      </c>
      <c r="H61" s="294">
        <f>IF($E$11&gt;0,G165,0)+IF($E$12&gt;0,H165,0)*F61+IF($E$13&gt;0,I165,0)+IF($E$14&gt;0,J165,0)+IF($E$15&gt;0,K165,0)</f>
        <v>0</v>
      </c>
      <c r="I61" s="140"/>
      <c r="J61" s="4"/>
    </row>
    <row r="62" spans="1:10" ht="15" customHeight="1" x14ac:dyDescent="0.25">
      <c r="A62" s="20" t="s">
        <v>403</v>
      </c>
      <c r="B62" s="26" t="s">
        <v>1078</v>
      </c>
      <c r="C62" s="20" t="s">
        <v>64</v>
      </c>
      <c r="D62" s="21" t="s">
        <v>162</v>
      </c>
      <c r="E62" s="292" t="s">
        <v>153</v>
      </c>
      <c r="F62" s="293">
        <f t="shared" si="6"/>
        <v>0.15</v>
      </c>
      <c r="G62" s="293">
        <v>30</v>
      </c>
      <c r="H62" s="294">
        <f>IF($E$11&gt;0,G166,0)+IF($E$12&gt;0,200,0)*F62+IF($E$13&gt;0,I166,0)+IF($E$14&gt;0,J166,0)+IF($E$15&gt;0,K166,0)</f>
        <v>0</v>
      </c>
      <c r="I62" s="140"/>
      <c r="J62" s="4"/>
    </row>
    <row r="63" spans="1:10" ht="15" customHeight="1" x14ac:dyDescent="0.25">
      <c r="A63" s="20" t="s">
        <v>405</v>
      </c>
      <c r="B63" s="26" t="s">
        <v>1079</v>
      </c>
      <c r="C63" s="20" t="s">
        <v>64</v>
      </c>
      <c r="D63" s="21" t="s">
        <v>162</v>
      </c>
      <c r="E63" s="292" t="s">
        <v>153</v>
      </c>
      <c r="F63" s="293">
        <f t="shared" si="6"/>
        <v>0.2</v>
      </c>
      <c r="G63" s="293">
        <v>40</v>
      </c>
      <c r="H63" s="294">
        <f>IF($E$11&gt;0,G166,0)+IF($E$12&gt;0,200,0)*F63+IF($E$13&gt;0,I166,0)+IF($E$14&gt;0,J166,0)+IF($E$15&gt;0,K166,0)</f>
        <v>0</v>
      </c>
      <c r="I63" s="140"/>
      <c r="J63" s="4"/>
    </row>
    <row r="64" spans="1:10" ht="15" customHeight="1" x14ac:dyDescent="0.25">
      <c r="A64" s="20" t="s">
        <v>784</v>
      </c>
      <c r="B64" s="21" t="s">
        <v>408</v>
      </c>
      <c r="C64" s="20" t="s">
        <v>70</v>
      </c>
      <c r="D64" s="21" t="s">
        <v>239</v>
      </c>
      <c r="E64" s="123"/>
      <c r="F64" s="293">
        <f>G64/$D$12</f>
        <v>1</v>
      </c>
      <c r="G64" s="293">
        <v>200</v>
      </c>
      <c r="H64" s="294">
        <f>G64*E64</f>
        <v>0</v>
      </c>
      <c r="I64" s="140"/>
      <c r="J64" s="4"/>
    </row>
    <row r="65" spans="1:10" ht="15" customHeight="1" x14ac:dyDescent="0.25">
      <c r="A65" s="20" t="s">
        <v>409</v>
      </c>
      <c r="B65" s="26" t="s">
        <v>410</v>
      </c>
      <c r="C65" s="20" t="s">
        <v>70</v>
      </c>
      <c r="D65" s="21" t="s">
        <v>239</v>
      </c>
      <c r="E65" s="292" t="s">
        <v>153</v>
      </c>
      <c r="F65" s="293">
        <f t="shared" si="6"/>
        <v>0.05</v>
      </c>
      <c r="G65" s="293">
        <v>10</v>
      </c>
      <c r="H65" s="294">
        <f>IF($E$11&gt;0,G169,0)+IF($E$12&gt;0,200,0)*F65+IF($E$13&gt;0,I169,0)+IF($E$14&gt;0,J169,0)+IF($E$15&gt;0,K169,0)</f>
        <v>0</v>
      </c>
      <c r="I65" s="140"/>
      <c r="J65" s="4"/>
    </row>
    <row r="66" spans="1:10" ht="15" customHeight="1" x14ac:dyDescent="0.25">
      <c r="A66" s="20" t="s">
        <v>411</v>
      </c>
      <c r="B66" s="26" t="s">
        <v>412</v>
      </c>
      <c r="C66" s="20" t="s">
        <v>70</v>
      </c>
      <c r="D66" s="21" t="s">
        <v>239</v>
      </c>
      <c r="E66" s="292" t="s">
        <v>153</v>
      </c>
      <c r="F66" s="293">
        <f t="shared" si="6"/>
        <v>0.05</v>
      </c>
      <c r="G66" s="293">
        <v>10</v>
      </c>
      <c r="H66" s="294">
        <f>IF($E$11&gt;0,G170,0)+IF($E$12&gt;0,200,0)*F66+IF($E$13&gt;0,I170,0)+IF($E$14&gt;0,J170,0)+IF($E$15&gt;0,K170,0)</f>
        <v>0</v>
      </c>
      <c r="I66" s="140"/>
      <c r="J66" s="4"/>
    </row>
    <row r="67" spans="1:10" ht="15" customHeight="1" x14ac:dyDescent="0.25">
      <c r="A67" s="20" t="s">
        <v>413</v>
      </c>
      <c r="B67" s="26" t="s">
        <v>414</v>
      </c>
      <c r="C67" s="20" t="s">
        <v>70</v>
      </c>
      <c r="D67" s="21" t="s">
        <v>239</v>
      </c>
      <c r="E67" s="292" t="s">
        <v>153</v>
      </c>
      <c r="F67" s="293">
        <f t="shared" si="6"/>
        <v>0.05</v>
      </c>
      <c r="G67" s="293">
        <v>10</v>
      </c>
      <c r="H67" s="294">
        <f>IF($E$11&gt;0,G171,0)+IF($E$12&gt;0,200,0)*F67+IF($E$13&gt;0,I171,0)+IF($E$14&gt;0,J171,0)+IF($E$15&gt;0,K171,0)</f>
        <v>0</v>
      </c>
      <c r="I67" s="140"/>
      <c r="J67" s="4"/>
    </row>
    <row r="68" spans="1:10" ht="15" customHeight="1" x14ac:dyDescent="0.25">
      <c r="A68" s="20" t="s">
        <v>415</v>
      </c>
      <c r="B68" s="26" t="s">
        <v>1080</v>
      </c>
      <c r="C68" s="20" t="s">
        <v>70</v>
      </c>
      <c r="D68" s="21" t="s">
        <v>239</v>
      </c>
      <c r="E68" s="292" t="s">
        <v>153</v>
      </c>
      <c r="F68" s="293">
        <f t="shared" si="6"/>
        <v>0.125</v>
      </c>
      <c r="G68" s="293">
        <v>25</v>
      </c>
      <c r="H68" s="294">
        <f>IF($E$11&gt;0,G167,0)+IF($E$12&gt;0,200,0)*F68+IF($E$13&gt;0,I167,0)+IF($E$14&gt;0,J167,0)+IF($E$15&gt;0,K167,0)</f>
        <v>0</v>
      </c>
      <c r="I68" s="140"/>
      <c r="J68" s="4"/>
    </row>
    <row r="69" spans="1:10" ht="15" customHeight="1" x14ac:dyDescent="0.25">
      <c r="A69" s="20" t="s">
        <v>417</v>
      </c>
      <c r="B69" s="26" t="s">
        <v>418</v>
      </c>
      <c r="C69" s="20" t="s">
        <v>66</v>
      </c>
      <c r="D69" s="21" t="s">
        <v>162</v>
      </c>
      <c r="E69" s="292" t="s">
        <v>153</v>
      </c>
      <c r="F69" s="293">
        <f t="shared" si="6"/>
        <v>0.1</v>
      </c>
      <c r="G69" s="293">
        <v>20</v>
      </c>
      <c r="H69" s="294">
        <f>IF($E$11&gt;0,200,0)*F69+IF($E$12&gt;0,200,0)*F69+IF($E$13&gt;0,1000,0)/2*F69+IF($E$14&gt;0,2000,0)/2*F69+IF($E$15&gt;0,3500,0)/2*F69</f>
        <v>0</v>
      </c>
      <c r="I69" s="140"/>
      <c r="J69" s="4"/>
    </row>
    <row r="70" spans="1:10" ht="15" customHeight="1" x14ac:dyDescent="0.25">
      <c r="A70" s="20" t="s">
        <v>419</v>
      </c>
      <c r="B70" s="26" t="s">
        <v>420</v>
      </c>
      <c r="C70" s="20" t="s">
        <v>66</v>
      </c>
      <c r="D70" s="21" t="s">
        <v>162</v>
      </c>
      <c r="E70" s="292" t="s">
        <v>153</v>
      </c>
      <c r="F70" s="293">
        <f t="shared" si="6"/>
        <v>0.05</v>
      </c>
      <c r="G70" s="293">
        <v>10</v>
      </c>
      <c r="H70" s="294">
        <f>IF($E$11&gt;0,200,0)*F70+IF($E$12&gt;0,200,0)*F70+IF($E$13&gt;0,1000,0)/2*F70+IF($E$14&gt;0,2000,0)/2*F70+IF($E$15&gt;0,3500,0)/2*F70</f>
        <v>0</v>
      </c>
      <c r="I70" s="140"/>
      <c r="J70" s="4"/>
    </row>
    <row r="71" spans="1:10" ht="15" customHeight="1" x14ac:dyDescent="0.25">
      <c r="A71" s="20" t="s">
        <v>421</v>
      </c>
      <c r="B71" s="26" t="s">
        <v>422</v>
      </c>
      <c r="C71" s="20" t="s">
        <v>66</v>
      </c>
      <c r="D71" s="21" t="s">
        <v>162</v>
      </c>
      <c r="E71" s="292" t="s">
        <v>153</v>
      </c>
      <c r="F71" s="293">
        <f t="shared" si="6"/>
        <v>0.05</v>
      </c>
      <c r="G71" s="293">
        <v>10</v>
      </c>
      <c r="H71" s="294">
        <f>IF($E$11&gt;0,200,0)*F71+IF($E$12&gt;0,200,0)*F71+IF($E$13&gt;0,1000,0)/2*F71+IF($E$14&gt;0,2000,0)/2*F71+IF($E$15&gt;0,3500,0)/2*F71</f>
        <v>0</v>
      </c>
      <c r="I71" s="140"/>
      <c r="J71" s="4"/>
    </row>
    <row r="72" spans="1:10" ht="15" customHeight="1" x14ac:dyDescent="0.25">
      <c r="A72" s="20" t="s">
        <v>423</v>
      </c>
      <c r="B72" s="21" t="s">
        <v>1183</v>
      </c>
      <c r="C72" s="20" t="s">
        <v>70</v>
      </c>
      <c r="D72" s="21" t="s">
        <v>239</v>
      </c>
      <c r="E72" s="123"/>
      <c r="F72" s="293">
        <f>G72/$D$12</f>
        <v>0.75</v>
      </c>
      <c r="G72" s="293">
        <v>150</v>
      </c>
      <c r="H72" s="294">
        <f>G72*E72</f>
        <v>0</v>
      </c>
      <c r="I72" s="140"/>
      <c r="J72" s="4"/>
    </row>
    <row r="73" spans="1:10" ht="15" customHeight="1" x14ac:dyDescent="0.25">
      <c r="A73" s="4"/>
      <c r="B73" s="4"/>
      <c r="C73" s="4"/>
      <c r="D73" s="4"/>
      <c r="E73" s="107"/>
      <c r="F73" s="5"/>
      <c r="G73" s="5"/>
      <c r="H73" s="171"/>
      <c r="I73" s="4"/>
      <c r="J73" s="4"/>
    </row>
    <row r="74" spans="1:10" ht="15" customHeight="1" x14ac:dyDescent="0.25">
      <c r="A74" s="19" t="s">
        <v>8</v>
      </c>
      <c r="B74" s="40" t="s">
        <v>338</v>
      </c>
      <c r="C74" s="4"/>
      <c r="D74" s="4"/>
      <c r="E74" s="107"/>
      <c r="F74" s="5"/>
      <c r="G74" s="5"/>
      <c r="H74" s="171"/>
      <c r="I74" s="4"/>
      <c r="J74" s="4"/>
    </row>
    <row r="75" spans="1:10" ht="15" customHeight="1" x14ac:dyDescent="0.25">
      <c r="A75" s="27" t="s">
        <v>8</v>
      </c>
      <c r="B75" s="30"/>
      <c r="C75" s="393" t="s">
        <v>8</v>
      </c>
      <c r="D75" s="21" t="s">
        <v>339</v>
      </c>
      <c r="E75" s="123"/>
      <c r="F75" s="293" t="s">
        <v>153</v>
      </c>
      <c r="G75" s="520"/>
      <c r="H75" s="160">
        <f>G75*E75</f>
        <v>0</v>
      </c>
      <c r="I75" s="393"/>
      <c r="J75" s="4"/>
    </row>
    <row r="76" spans="1:10" ht="15" customHeight="1" x14ac:dyDescent="0.25">
      <c r="A76" s="27" t="s">
        <v>8</v>
      </c>
      <c r="B76" s="30"/>
      <c r="C76" s="393" t="s">
        <v>8</v>
      </c>
      <c r="D76" s="21" t="s">
        <v>339</v>
      </c>
      <c r="E76" s="123"/>
      <c r="F76" s="293" t="s">
        <v>153</v>
      </c>
      <c r="G76" s="520"/>
      <c r="H76" s="160">
        <f t="shared" ref="H76:H84" si="8">G76*E76</f>
        <v>0</v>
      </c>
      <c r="I76" s="393"/>
      <c r="J76" s="4"/>
    </row>
    <row r="77" spans="1:10" ht="15" customHeight="1" x14ac:dyDescent="0.25">
      <c r="A77" s="27" t="s">
        <v>8</v>
      </c>
      <c r="B77" s="30"/>
      <c r="C77" s="393" t="s">
        <v>8</v>
      </c>
      <c r="D77" s="21" t="s">
        <v>339</v>
      </c>
      <c r="E77" s="123"/>
      <c r="F77" s="293" t="s">
        <v>153</v>
      </c>
      <c r="G77" s="529"/>
      <c r="H77" s="160">
        <f t="shared" si="8"/>
        <v>0</v>
      </c>
      <c r="I77" s="393"/>
      <c r="J77" s="4"/>
    </row>
    <row r="78" spans="1:10" ht="15" customHeight="1" x14ac:dyDescent="0.25">
      <c r="A78" s="27" t="s">
        <v>8</v>
      </c>
      <c r="B78" s="30"/>
      <c r="C78" s="393" t="s">
        <v>8</v>
      </c>
      <c r="D78" s="21" t="s">
        <v>339</v>
      </c>
      <c r="E78" s="123"/>
      <c r="F78" s="293" t="s">
        <v>153</v>
      </c>
      <c r="G78" s="529"/>
      <c r="H78" s="160">
        <f t="shared" si="8"/>
        <v>0</v>
      </c>
      <c r="I78" s="393"/>
      <c r="J78" s="4"/>
    </row>
    <row r="79" spans="1:10" ht="15" customHeight="1" x14ac:dyDescent="0.25">
      <c r="A79" s="27" t="s">
        <v>8</v>
      </c>
      <c r="B79" s="410"/>
      <c r="C79" s="393" t="s">
        <v>8</v>
      </c>
      <c r="D79" s="21" t="s">
        <v>339</v>
      </c>
      <c r="E79" s="123"/>
      <c r="F79" s="293" t="s">
        <v>153</v>
      </c>
      <c r="G79" s="529"/>
      <c r="H79" s="160">
        <f t="shared" si="8"/>
        <v>0</v>
      </c>
      <c r="I79" s="409"/>
      <c r="J79" s="4"/>
    </row>
    <row r="80" spans="1:10" ht="15" customHeight="1" x14ac:dyDescent="0.25">
      <c r="A80" s="27" t="s">
        <v>8</v>
      </c>
      <c r="B80" s="410"/>
      <c r="C80" s="393" t="s">
        <v>8</v>
      </c>
      <c r="D80" s="21" t="s">
        <v>339</v>
      </c>
      <c r="E80" s="123"/>
      <c r="F80" s="293" t="s">
        <v>153</v>
      </c>
      <c r="G80" s="529"/>
      <c r="H80" s="160">
        <f t="shared" si="8"/>
        <v>0</v>
      </c>
      <c r="I80" s="409"/>
      <c r="J80" s="4"/>
    </row>
    <row r="81" spans="1:267" ht="15" customHeight="1" x14ac:dyDescent="0.25">
      <c r="A81" s="27" t="s">
        <v>8</v>
      </c>
      <c r="B81" s="410"/>
      <c r="C81" s="393" t="s">
        <v>8</v>
      </c>
      <c r="D81" s="21" t="s">
        <v>339</v>
      </c>
      <c r="E81" s="123"/>
      <c r="F81" s="293" t="s">
        <v>153</v>
      </c>
      <c r="G81" s="529"/>
      <c r="H81" s="160">
        <f t="shared" si="8"/>
        <v>0</v>
      </c>
      <c r="I81" s="409"/>
      <c r="J81" s="4"/>
    </row>
    <row r="82" spans="1:267" ht="15" customHeight="1" x14ac:dyDescent="0.25">
      <c r="A82" s="27" t="s">
        <v>8</v>
      </c>
      <c r="B82" s="410"/>
      <c r="C82" s="393" t="s">
        <v>8</v>
      </c>
      <c r="D82" s="21" t="s">
        <v>339</v>
      </c>
      <c r="E82" s="123"/>
      <c r="F82" s="293" t="s">
        <v>153</v>
      </c>
      <c r="G82" s="529"/>
      <c r="H82" s="160">
        <f t="shared" si="8"/>
        <v>0</v>
      </c>
      <c r="I82" s="409"/>
      <c r="J82" s="4"/>
    </row>
    <row r="83" spans="1:267" ht="15" customHeight="1" x14ac:dyDescent="0.25">
      <c r="A83" s="27" t="s">
        <v>8</v>
      </c>
      <c r="B83" s="410"/>
      <c r="C83" s="393" t="s">
        <v>8</v>
      </c>
      <c r="D83" s="21" t="s">
        <v>339</v>
      </c>
      <c r="E83" s="123"/>
      <c r="F83" s="293" t="s">
        <v>153</v>
      </c>
      <c r="G83" s="529"/>
      <c r="H83" s="160">
        <f t="shared" si="8"/>
        <v>0</v>
      </c>
      <c r="I83" s="409"/>
      <c r="J83" s="4"/>
    </row>
    <row r="84" spans="1:267" ht="15" customHeight="1" x14ac:dyDescent="0.25">
      <c r="A84" s="27" t="s">
        <v>8</v>
      </c>
      <c r="B84" s="410"/>
      <c r="C84" s="393" t="s">
        <v>8</v>
      </c>
      <c r="D84" s="21" t="s">
        <v>339</v>
      </c>
      <c r="E84" s="123"/>
      <c r="F84" s="293" t="s">
        <v>153</v>
      </c>
      <c r="G84" s="529"/>
      <c r="H84" s="160">
        <f t="shared" si="8"/>
        <v>0</v>
      </c>
      <c r="I84" s="409"/>
      <c r="J84" s="4"/>
    </row>
    <row r="85" spans="1:267" ht="15" customHeight="1" x14ac:dyDescent="0.25">
      <c r="A85" s="4"/>
      <c r="B85" s="4"/>
      <c r="C85" s="4"/>
      <c r="D85" s="4"/>
      <c r="E85" s="4"/>
      <c r="F85" s="5"/>
      <c r="G85" s="4"/>
      <c r="H85" s="159"/>
      <c r="I85" s="4"/>
      <c r="J85" s="4"/>
    </row>
    <row r="86" spans="1:267" ht="15" customHeight="1" x14ac:dyDescent="0.25">
      <c r="A86" s="19" t="s">
        <v>340</v>
      </c>
      <c r="B86" s="391" t="s">
        <v>62</v>
      </c>
      <c r="C86" s="391"/>
      <c r="D86" s="391"/>
      <c r="E86" s="391"/>
      <c r="F86" s="139"/>
      <c r="G86" s="391"/>
      <c r="H86" s="170">
        <f>H105</f>
        <v>0</v>
      </c>
      <c r="I86" s="286" t="s">
        <v>341</v>
      </c>
      <c r="J86" s="4"/>
    </row>
    <row r="87" spans="1:267" s="33" customFormat="1" ht="15" customHeight="1" x14ac:dyDescent="0.25">
      <c r="A87" s="4"/>
      <c r="B87" s="4"/>
      <c r="C87" s="4"/>
      <c r="D87" s="4"/>
      <c r="E87" s="4"/>
      <c r="F87" s="4"/>
      <c r="G87" s="4"/>
      <c r="H87" s="159"/>
      <c r="I87" s="6"/>
      <c r="J87" s="4"/>
      <c r="K87" s="4"/>
      <c r="L87" s="4"/>
      <c r="M87" s="4"/>
      <c r="N87" s="4"/>
      <c r="O87" s="4"/>
      <c r="P87" s="4"/>
      <c r="Q87" s="4"/>
      <c r="R87" s="4"/>
      <c r="S87" s="4"/>
      <c r="T87" s="6"/>
      <c r="U87" s="6"/>
      <c r="V87" s="6"/>
      <c r="W87" s="31"/>
      <c r="X87" s="31"/>
      <c r="Y87" s="31"/>
      <c r="Z87" s="31"/>
      <c r="AA87" s="31"/>
      <c r="AB87" s="31"/>
      <c r="AC87" s="31"/>
      <c r="AD87" s="31"/>
      <c r="AE87" s="31"/>
      <c r="AF87" s="31"/>
      <c r="AG87" s="31"/>
      <c r="AH87" s="31"/>
      <c r="AI87" s="31"/>
      <c r="AJ87" s="31"/>
      <c r="AK87" s="31"/>
      <c r="AL87" s="31"/>
      <c r="AM87" s="31"/>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row>
    <row r="88" spans="1:267" s="33" customFormat="1" ht="15" customHeight="1" x14ac:dyDescent="0.25">
      <c r="A88" s="19" t="s">
        <v>64</v>
      </c>
      <c r="B88" s="391" t="s">
        <v>65</v>
      </c>
      <c r="C88" s="391"/>
      <c r="D88" s="391"/>
      <c r="E88" s="391"/>
      <c r="F88" s="391"/>
      <c r="G88" s="391"/>
      <c r="H88" s="170">
        <f>SUMIF($C$24:$C$84,"SUS 7",$H$24:$H$84)</f>
        <v>0</v>
      </c>
      <c r="I88" s="286" t="s">
        <v>341</v>
      </c>
      <c r="J88" s="4"/>
      <c r="K88" s="4"/>
      <c r="L88" s="4"/>
      <c r="M88" s="4"/>
      <c r="N88" s="4"/>
      <c r="O88" s="4"/>
      <c r="P88" s="4"/>
      <c r="Q88" s="4"/>
      <c r="R88" s="4"/>
      <c r="S88" s="4"/>
      <c r="T88" s="6"/>
      <c r="U88" s="6"/>
      <c r="V88" s="6"/>
      <c r="W88" s="31"/>
      <c r="X88" s="31"/>
      <c r="Y88" s="31"/>
      <c r="Z88" s="31"/>
      <c r="AA88" s="31"/>
      <c r="AB88" s="31"/>
      <c r="AC88" s="31"/>
      <c r="AD88" s="31"/>
      <c r="AE88" s="31"/>
      <c r="AF88" s="31"/>
      <c r="AG88" s="31"/>
      <c r="AH88" s="31"/>
      <c r="AI88" s="31"/>
      <c r="AJ88" s="31"/>
      <c r="AK88" s="31"/>
      <c r="AL88" s="31"/>
      <c r="AM88" s="31"/>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row>
    <row r="89" spans="1:267" s="33" customFormat="1" ht="15" customHeight="1" x14ac:dyDescent="0.25">
      <c r="A89" s="4"/>
      <c r="B89" s="4"/>
      <c r="C89" s="4"/>
      <c r="D89" s="4"/>
      <c r="E89" s="4"/>
      <c r="F89" s="4"/>
      <c r="G89" s="4"/>
      <c r="H89" s="159"/>
      <c r="I89" s="6"/>
      <c r="J89" s="4"/>
      <c r="K89" s="4"/>
      <c r="L89" s="4"/>
      <c r="M89" s="4"/>
      <c r="N89" s="4"/>
      <c r="O89" s="4"/>
      <c r="P89" s="4"/>
      <c r="Q89" s="4"/>
      <c r="R89" s="4"/>
      <c r="S89" s="4"/>
      <c r="T89" s="6"/>
      <c r="U89" s="6"/>
      <c r="V89" s="6"/>
      <c r="W89" s="31"/>
      <c r="X89" s="31"/>
      <c r="Y89" s="31"/>
      <c r="Z89" s="31"/>
      <c r="AA89" s="31"/>
      <c r="AB89" s="31"/>
      <c r="AC89" s="31"/>
      <c r="AD89" s="31"/>
      <c r="AE89" s="31"/>
      <c r="AF89" s="31"/>
      <c r="AG89" s="31"/>
      <c r="AH89" s="31"/>
      <c r="AI89" s="31"/>
      <c r="AJ89" s="31"/>
      <c r="AK89" s="31"/>
      <c r="AL89" s="31"/>
      <c r="AM89" s="31"/>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row>
    <row r="90" spans="1:267" s="33" customFormat="1" ht="15" customHeight="1" x14ac:dyDescent="0.25">
      <c r="A90" s="19" t="s">
        <v>66</v>
      </c>
      <c r="B90" s="391" t="s">
        <v>67</v>
      </c>
      <c r="C90" s="391"/>
      <c r="D90" s="391"/>
      <c r="E90" s="391"/>
      <c r="F90" s="391"/>
      <c r="G90" s="391"/>
      <c r="H90" s="170">
        <f>SUMIF($C$24:$C$84,"SI 8",$H$24:$H$84)</f>
        <v>0</v>
      </c>
      <c r="I90" s="286" t="s">
        <v>341</v>
      </c>
      <c r="J90" s="4"/>
      <c r="K90" s="4"/>
      <c r="L90" s="4"/>
      <c r="M90" s="4"/>
      <c r="N90" s="4"/>
      <c r="O90" s="4"/>
      <c r="P90" s="4"/>
      <c r="Q90" s="4"/>
      <c r="R90" s="4"/>
      <c r="S90" s="4"/>
      <c r="T90" s="6"/>
      <c r="U90" s="6"/>
      <c r="V90" s="6"/>
      <c r="W90" s="31"/>
      <c r="X90" s="31"/>
      <c r="Y90" s="31"/>
      <c r="Z90" s="31"/>
      <c r="AA90" s="31"/>
      <c r="AB90" s="31"/>
      <c r="AC90" s="31"/>
      <c r="AD90" s="31"/>
      <c r="AE90" s="31"/>
      <c r="AF90" s="31"/>
      <c r="AG90" s="31"/>
      <c r="AH90" s="31"/>
      <c r="AI90" s="31"/>
      <c r="AJ90" s="31"/>
      <c r="AK90" s="31"/>
      <c r="AL90" s="31"/>
      <c r="AM90" s="31"/>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row>
    <row r="91" spans="1:267" s="33" customFormat="1" ht="15" customHeight="1" x14ac:dyDescent="0.25">
      <c r="A91" s="4"/>
      <c r="B91" s="4"/>
      <c r="C91" s="4"/>
      <c r="D91" s="4"/>
      <c r="E91" s="4"/>
      <c r="F91" s="4"/>
      <c r="G91" s="4"/>
      <c r="H91" s="159"/>
      <c r="I91" s="6"/>
      <c r="J91" s="4"/>
      <c r="K91" s="4"/>
      <c r="L91" s="4"/>
      <c r="M91" s="4"/>
      <c r="N91" s="4"/>
      <c r="O91" s="4"/>
      <c r="P91" s="4"/>
      <c r="Q91" s="4"/>
      <c r="R91" s="4"/>
      <c r="S91" s="4"/>
      <c r="T91" s="6"/>
      <c r="U91" s="6"/>
      <c r="V91" s="6"/>
      <c r="W91" s="31"/>
      <c r="X91" s="31"/>
      <c r="Y91" s="31"/>
      <c r="Z91" s="31"/>
      <c r="AA91" s="31"/>
      <c r="AB91" s="31"/>
      <c r="AC91" s="31"/>
      <c r="AD91" s="31"/>
      <c r="AE91" s="31"/>
      <c r="AF91" s="31"/>
      <c r="AG91" s="31"/>
      <c r="AH91" s="31"/>
      <c r="AI91" s="31"/>
      <c r="AJ91" s="31"/>
      <c r="AK91" s="31"/>
      <c r="AL91" s="31"/>
      <c r="AM91" s="31"/>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row>
    <row r="92" spans="1:267" s="33" customFormat="1" ht="15" customHeight="1" x14ac:dyDescent="0.25">
      <c r="A92" s="19" t="s">
        <v>68</v>
      </c>
      <c r="B92" s="391" t="s">
        <v>69</v>
      </c>
      <c r="C92" s="391"/>
      <c r="D92" s="391"/>
      <c r="E92" s="391"/>
      <c r="F92" s="391"/>
      <c r="G92" s="391"/>
      <c r="H92" s="170">
        <f>SUMIF($C$24:$C$84,"SD 9",$H$24:$H$84)</f>
        <v>0</v>
      </c>
      <c r="I92" s="286" t="s">
        <v>341</v>
      </c>
      <c r="J92" s="4"/>
      <c r="K92" s="4"/>
      <c r="L92" s="4"/>
      <c r="M92" s="4"/>
      <c r="N92" s="4"/>
      <c r="O92" s="4"/>
      <c r="P92" s="4"/>
      <c r="Q92" s="4"/>
      <c r="R92" s="4"/>
      <c r="S92" s="4"/>
      <c r="T92" s="6"/>
      <c r="U92" s="6"/>
      <c r="V92" s="6"/>
      <c r="W92" s="31"/>
      <c r="X92" s="31"/>
      <c r="Y92" s="31"/>
      <c r="Z92" s="31"/>
      <c r="AA92" s="31"/>
      <c r="AB92" s="31"/>
      <c r="AC92" s="31"/>
      <c r="AD92" s="31"/>
      <c r="AE92" s="31"/>
      <c r="AF92" s="31"/>
      <c r="AG92" s="31"/>
      <c r="AH92" s="31"/>
      <c r="AI92" s="31"/>
      <c r="AJ92" s="31"/>
      <c r="AK92" s="31"/>
      <c r="AL92" s="31"/>
      <c r="AM92" s="31"/>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row>
    <row r="93" spans="1:267" ht="15" customHeight="1" x14ac:dyDescent="0.25">
      <c r="A93" s="100"/>
      <c r="B93" s="4"/>
      <c r="C93" s="4"/>
      <c r="D93" s="4"/>
      <c r="E93" s="4"/>
      <c r="F93" s="5"/>
      <c r="G93" s="4"/>
      <c r="H93" s="159"/>
      <c r="I93" s="95"/>
      <c r="J93" s="4"/>
    </row>
    <row r="94" spans="1:267" ht="15" customHeight="1" x14ac:dyDescent="0.25">
      <c r="A94" s="19" t="s">
        <v>70</v>
      </c>
      <c r="B94" s="391" t="s">
        <v>71</v>
      </c>
      <c r="C94" s="391"/>
      <c r="D94" s="391"/>
      <c r="E94" s="391"/>
      <c r="F94" s="139"/>
      <c r="G94" s="391"/>
      <c r="H94" s="170">
        <f>SUMIF($C$24:$C$84,"SAA 10",$H$24:$H$84)</f>
        <v>0</v>
      </c>
      <c r="I94" s="286" t="s">
        <v>341</v>
      </c>
      <c r="J94" s="4"/>
    </row>
    <row r="95" spans="1:267" ht="15" customHeight="1" x14ac:dyDescent="0.25">
      <c r="A95" s="4"/>
      <c r="B95" s="4"/>
      <c r="C95" s="4"/>
      <c r="D95" s="4"/>
      <c r="E95" s="4"/>
      <c r="F95" s="5"/>
      <c r="G95" s="4"/>
      <c r="H95" s="159"/>
      <c r="I95" s="4"/>
      <c r="J95" s="4"/>
    </row>
    <row r="96" spans="1:267" ht="15" customHeight="1" x14ac:dyDescent="0.25">
      <c r="A96" s="125"/>
      <c r="B96" s="125"/>
      <c r="C96" s="125"/>
      <c r="D96" s="125"/>
      <c r="E96" s="125"/>
      <c r="F96" s="36"/>
      <c r="G96" s="125"/>
      <c r="H96" s="509"/>
      <c r="I96" s="38"/>
      <c r="J96" s="4"/>
    </row>
    <row r="97" spans="1:9" s="4" customFormat="1" ht="15" customHeight="1" x14ac:dyDescent="0.25">
      <c r="A97" s="693" t="s">
        <v>72</v>
      </c>
      <c r="B97" s="693"/>
      <c r="H97" s="159"/>
      <c r="I97" s="39"/>
    </row>
    <row r="98" spans="1:9" s="4" customFormat="1" ht="15" customHeight="1" x14ac:dyDescent="0.25">
      <c r="A98" s="40" t="s">
        <v>340</v>
      </c>
      <c r="B98" s="3" t="s">
        <v>73</v>
      </c>
      <c r="D98" s="155" t="s">
        <v>74</v>
      </c>
      <c r="E98" s="155" t="s">
        <v>75</v>
      </c>
      <c r="F98" s="115"/>
      <c r="G98" s="115"/>
      <c r="H98" s="172" t="s">
        <v>425</v>
      </c>
      <c r="I98" s="155" t="s">
        <v>77</v>
      </c>
    </row>
    <row r="99" spans="1:9" s="4" customFormat="1" ht="15" customHeight="1" x14ac:dyDescent="0.25">
      <c r="A99" s="26" t="s">
        <v>78</v>
      </c>
      <c r="B99" s="41" t="s">
        <v>79</v>
      </c>
      <c r="D99" s="399">
        <v>6100</v>
      </c>
      <c r="E99" s="157">
        <f>D99*H99</f>
        <v>0</v>
      </c>
      <c r="F99" s="115"/>
      <c r="G99" s="115" t="s">
        <v>78</v>
      </c>
      <c r="H99" s="156">
        <f>SUMIF($C$24:$C$84,"SUP 1",$H$24:$H$84)</f>
        <v>0</v>
      </c>
      <c r="I99" s="173">
        <v>1.4</v>
      </c>
    </row>
    <row r="100" spans="1:9" s="4" customFormat="1" ht="15" customHeight="1" x14ac:dyDescent="0.25">
      <c r="A100" s="26" t="s">
        <v>80</v>
      </c>
      <c r="B100" s="26" t="s">
        <v>81</v>
      </c>
      <c r="D100" s="399">
        <v>9000</v>
      </c>
      <c r="E100" s="157">
        <f t="shared" ref="E100:E104" si="9">D100*H100</f>
        <v>0</v>
      </c>
      <c r="F100" s="115"/>
      <c r="G100" s="115" t="s">
        <v>80</v>
      </c>
      <c r="H100" s="156">
        <f>SUMIF($C$24:$C$84,"SUP 2",$H$24:$H$84)</f>
        <v>0</v>
      </c>
      <c r="I100" s="174">
        <v>1.45</v>
      </c>
    </row>
    <row r="101" spans="1:9" s="4" customFormat="1" ht="15" customHeight="1" x14ac:dyDescent="0.25">
      <c r="A101" s="26" t="s">
        <v>82</v>
      </c>
      <c r="B101" s="43" t="s">
        <v>83</v>
      </c>
      <c r="D101" s="399">
        <v>7200</v>
      </c>
      <c r="E101" s="157">
        <f t="shared" si="9"/>
        <v>0</v>
      </c>
      <c r="F101" s="115"/>
      <c r="G101" s="115" t="s">
        <v>82</v>
      </c>
      <c r="H101" s="156">
        <f>SUMIF($C$24:$C$84,"SUP 3",$H$24:$H$84)</f>
        <v>0</v>
      </c>
      <c r="I101" s="174">
        <v>1.24</v>
      </c>
    </row>
    <row r="102" spans="1:9" s="4" customFormat="1" ht="15" customHeight="1" x14ac:dyDescent="0.25">
      <c r="A102" s="26" t="s">
        <v>84</v>
      </c>
      <c r="B102" s="43" t="s">
        <v>85</v>
      </c>
      <c r="D102" s="399">
        <v>3600</v>
      </c>
      <c r="E102" s="157">
        <f t="shared" si="9"/>
        <v>0</v>
      </c>
      <c r="F102" s="115"/>
      <c r="G102" s="115" t="s">
        <v>84</v>
      </c>
      <c r="H102" s="156">
        <f>SUMIF($C$24:$C$84,"SUP 4",$H$24:$H$84)</f>
        <v>0</v>
      </c>
      <c r="I102" s="174">
        <v>1.19</v>
      </c>
    </row>
    <row r="103" spans="1:9" s="4" customFormat="1" ht="15" customHeight="1" x14ac:dyDescent="0.25">
      <c r="A103" s="26" t="s">
        <v>86</v>
      </c>
      <c r="B103" s="43" t="s">
        <v>87</v>
      </c>
      <c r="D103" s="399">
        <v>6300</v>
      </c>
      <c r="E103" s="157">
        <f t="shared" si="9"/>
        <v>0</v>
      </c>
      <c r="F103" s="115"/>
      <c r="G103" s="115" t="s">
        <v>86</v>
      </c>
      <c r="H103" s="156">
        <f>SUMIF($C$24:$C$84,"SUP 5",$H$24:$H$84)</f>
        <v>0</v>
      </c>
      <c r="I103" s="174">
        <v>1.35</v>
      </c>
    </row>
    <row r="104" spans="1:9" s="4" customFormat="1" ht="15" customHeight="1" x14ac:dyDescent="0.25">
      <c r="A104" s="26" t="s">
        <v>88</v>
      </c>
      <c r="B104" s="43" t="s">
        <v>89</v>
      </c>
      <c r="D104" s="399">
        <v>8900</v>
      </c>
      <c r="E104" s="351">
        <f t="shared" si="9"/>
        <v>0</v>
      </c>
      <c r="F104" s="115"/>
      <c r="G104" s="115" t="s">
        <v>88</v>
      </c>
      <c r="H104" s="156">
        <f>SUMIF($C$24:$C$84,"SUP 6",$H$24:$H$84)</f>
        <v>0</v>
      </c>
      <c r="I104" s="174">
        <v>1.83</v>
      </c>
    </row>
    <row r="105" spans="1:9" s="4" customFormat="1" ht="15" customHeight="1" thickBot="1" x14ac:dyDescent="0.3">
      <c r="A105" s="111"/>
      <c r="B105" s="47"/>
      <c r="D105" s="165" t="s">
        <v>62</v>
      </c>
      <c r="E105" s="203">
        <f>SUM(E99:E104)</f>
        <v>0</v>
      </c>
      <c r="F105" s="115"/>
      <c r="G105" s="163" t="s">
        <v>90</v>
      </c>
      <c r="H105" s="158">
        <f>SUM(H99:H104)</f>
        <v>0</v>
      </c>
      <c r="I105" s="196">
        <v>1</v>
      </c>
    </row>
    <row r="106" spans="1:9" s="4" customFormat="1" ht="15" customHeight="1" thickTop="1" x14ac:dyDescent="0.25">
      <c r="A106" s="112"/>
      <c r="D106" s="115"/>
      <c r="E106" s="115"/>
      <c r="F106" s="115"/>
      <c r="G106" s="115"/>
      <c r="H106" s="159"/>
      <c r="I106" s="175"/>
    </row>
    <row r="107" spans="1:9" s="4" customFormat="1" ht="15" customHeight="1" thickBot="1" x14ac:dyDescent="0.3">
      <c r="A107" s="3" t="s">
        <v>91</v>
      </c>
      <c r="B107" s="3" t="s">
        <v>92</v>
      </c>
      <c r="D107" s="115"/>
      <c r="E107" s="115"/>
      <c r="F107" s="115"/>
      <c r="G107" s="163" t="s">
        <v>93</v>
      </c>
      <c r="H107" s="158">
        <f>(H99*I99)+(H100*I100)+(H101*I101)+(H102*I102)+(H103*I103)+(H104*I104)</f>
        <v>0</v>
      </c>
      <c r="I107" s="196" t="e">
        <f>I105/H105*H107</f>
        <v>#DIV/0!</v>
      </c>
    </row>
    <row r="108" spans="1:9" s="4" customFormat="1" ht="15" customHeight="1" thickTop="1" x14ac:dyDescent="0.25">
      <c r="A108" s="379"/>
      <c r="B108" s="379"/>
      <c r="D108" s="155" t="s">
        <v>74</v>
      </c>
      <c r="E108" s="155" t="s">
        <v>346</v>
      </c>
      <c r="F108" s="115"/>
      <c r="G108" s="115"/>
      <c r="H108" s="171"/>
      <c r="I108" s="197"/>
    </row>
    <row r="109" spans="1:9" s="4" customFormat="1" ht="15" customHeight="1" thickBot="1" x14ac:dyDescent="0.3">
      <c r="A109" s="3" t="s">
        <v>70</v>
      </c>
      <c r="B109" s="3" t="s">
        <v>95</v>
      </c>
      <c r="D109" s="399">
        <v>300</v>
      </c>
      <c r="E109" s="352">
        <f>D109*H109</f>
        <v>0</v>
      </c>
      <c r="F109" s="115"/>
      <c r="G109" s="163" t="s">
        <v>96</v>
      </c>
      <c r="H109" s="158">
        <f>H94</f>
        <v>0</v>
      </c>
      <c r="I109" s="217"/>
    </row>
    <row r="110" spans="1:9" s="4" customFormat="1" ht="15" customHeight="1" thickTop="1" thickBot="1" x14ac:dyDescent="0.3">
      <c r="A110" s="230"/>
      <c r="B110" s="114"/>
      <c r="D110" s="165" t="s">
        <v>97</v>
      </c>
      <c r="E110" s="203">
        <f>SUM(E109)</f>
        <v>0</v>
      </c>
      <c r="F110" s="115"/>
      <c r="G110" s="163"/>
      <c r="H110" s="163"/>
      <c r="I110" s="175"/>
    </row>
    <row r="111" spans="1:9" s="4" customFormat="1" ht="15" customHeight="1" thickTop="1" x14ac:dyDescent="0.25">
      <c r="A111" s="251"/>
      <c r="B111" s="382"/>
      <c r="C111" s="383"/>
      <c r="D111" s="45"/>
      <c r="E111" s="113"/>
      <c r="G111" s="353"/>
      <c r="H111" s="319"/>
      <c r="I111" s="51"/>
    </row>
    <row r="112" spans="1:9" s="4" customFormat="1" ht="15" customHeight="1" x14ac:dyDescent="0.25">
      <c r="A112" s="34"/>
      <c r="B112" s="125"/>
      <c r="C112" s="125"/>
      <c r="D112" s="125"/>
      <c r="E112" s="125"/>
      <c r="F112" s="125"/>
      <c r="G112" s="125"/>
      <c r="H112" s="146"/>
      <c r="I112" s="38"/>
    </row>
    <row r="113" spans="1:9" s="4" customFormat="1" ht="15" customHeight="1" x14ac:dyDescent="0.25">
      <c r="A113" s="714" t="s">
        <v>98</v>
      </c>
      <c r="B113" s="715"/>
      <c r="E113" s="61"/>
      <c r="F113" s="5"/>
      <c r="H113" s="115"/>
      <c r="I113" s="39"/>
    </row>
    <row r="114" spans="1:9" s="4" customFormat="1" ht="15" customHeight="1" x14ac:dyDescent="0.25">
      <c r="A114" s="40" t="s">
        <v>99</v>
      </c>
      <c r="B114" s="40" t="s">
        <v>100</v>
      </c>
      <c r="C114" s="164" t="s">
        <v>101</v>
      </c>
      <c r="D114" s="164" t="s">
        <v>102</v>
      </c>
      <c r="E114" s="168">
        <f>E110+E105</f>
        <v>0</v>
      </c>
      <c r="F114" s="57">
        <v>1</v>
      </c>
      <c r="H114" s="115"/>
      <c r="I114" s="39"/>
    </row>
    <row r="115" spans="1:9" s="4" customFormat="1" ht="15" customHeight="1" x14ac:dyDescent="0.25">
      <c r="A115" s="22">
        <v>1</v>
      </c>
      <c r="B115" s="136" t="s">
        <v>103</v>
      </c>
      <c r="C115" s="214">
        <v>0</v>
      </c>
      <c r="D115" s="182">
        <f>$E$114/$F$114*C115</f>
        <v>0</v>
      </c>
      <c r="E115" s="162" t="s">
        <v>8</v>
      </c>
      <c r="F115" s="167"/>
      <c r="H115" s="115"/>
      <c r="I115" s="39"/>
    </row>
    <row r="116" spans="1:9" s="4" customFormat="1" ht="15" customHeight="1" x14ac:dyDescent="0.25">
      <c r="A116" s="22">
        <v>2</v>
      </c>
      <c r="B116" s="136" t="s">
        <v>104</v>
      </c>
      <c r="C116" s="214" t="s">
        <v>8</v>
      </c>
      <c r="D116" s="181" t="s">
        <v>8</v>
      </c>
      <c r="E116" s="162" t="s">
        <v>105</v>
      </c>
      <c r="F116" s="167"/>
      <c r="H116" s="115"/>
      <c r="I116" s="39"/>
    </row>
    <row r="117" spans="1:9" s="4" customFormat="1" ht="15" customHeight="1" x14ac:dyDescent="0.25">
      <c r="A117" s="22">
        <v>3</v>
      </c>
      <c r="B117" s="136" t="s">
        <v>106</v>
      </c>
      <c r="C117" s="214" t="s">
        <v>8</v>
      </c>
      <c r="D117" s="181" t="s">
        <v>8</v>
      </c>
      <c r="E117" s="162" t="s">
        <v>105</v>
      </c>
      <c r="F117" s="167"/>
      <c r="H117" s="115"/>
      <c r="I117" s="39"/>
    </row>
    <row r="118" spans="1:9" s="4" customFormat="1" ht="15" customHeight="1" x14ac:dyDescent="0.25">
      <c r="A118" s="22">
        <v>4</v>
      </c>
      <c r="B118" s="136" t="s">
        <v>107</v>
      </c>
      <c r="C118" s="287" t="s">
        <v>108</v>
      </c>
      <c r="D118" s="182">
        <f>E110/100*75</f>
        <v>0</v>
      </c>
      <c r="E118" s="162" t="str">
        <f>D116</f>
        <v>---</v>
      </c>
      <c r="F118" s="167"/>
      <c r="H118" s="115"/>
      <c r="I118" s="39"/>
    </row>
    <row r="119" spans="1:9" s="4" customFormat="1" ht="15" customHeight="1" x14ac:dyDescent="0.25">
      <c r="A119" s="22">
        <v>5</v>
      </c>
      <c r="B119" s="136" t="s">
        <v>109</v>
      </c>
      <c r="C119" s="287">
        <v>0.1</v>
      </c>
      <c r="D119" s="182">
        <f>(E114+D115+D118)/F114*C119</f>
        <v>0</v>
      </c>
      <c r="E119" s="162" t="s">
        <v>8</v>
      </c>
      <c r="F119" s="167"/>
      <c r="H119" s="115"/>
      <c r="I119" s="39"/>
    </row>
    <row r="120" spans="1:9" s="4" customFormat="1" ht="15" customHeight="1" thickBot="1" x14ac:dyDescent="0.3">
      <c r="A120" s="44"/>
      <c r="C120" s="115"/>
      <c r="D120" s="163" t="s">
        <v>110</v>
      </c>
      <c r="E120" s="203">
        <f>E114+(D115+D118+D119)</f>
        <v>0</v>
      </c>
      <c r="F120" s="57"/>
      <c r="G120" s="62"/>
      <c r="H120" s="63"/>
      <c r="I120" s="39"/>
    </row>
    <row r="121" spans="1:9" s="4" customFormat="1" ht="15" customHeight="1" thickTop="1" x14ac:dyDescent="0.25">
      <c r="A121" s="44"/>
      <c r="C121" s="115"/>
      <c r="D121" s="163"/>
      <c r="E121" s="218"/>
      <c r="F121" s="57"/>
      <c r="G121" s="62"/>
      <c r="H121" s="63"/>
      <c r="I121" s="39"/>
    </row>
    <row r="122" spans="1:9" s="4" customFormat="1" ht="15" customHeight="1" x14ac:dyDescent="0.25">
      <c r="A122" s="40" t="s">
        <v>99</v>
      </c>
      <c r="B122" s="40" t="s">
        <v>111</v>
      </c>
      <c r="C122" s="619" t="s">
        <v>112</v>
      </c>
      <c r="D122" s="620"/>
      <c r="E122" s="168">
        <f>E120</f>
        <v>0</v>
      </c>
      <c r="F122" s="57"/>
      <c r="G122" s="142"/>
      <c r="H122" s="142"/>
      <c r="I122" s="39"/>
    </row>
    <row r="123" spans="1:9" s="4" customFormat="1" ht="15" customHeight="1" x14ac:dyDescent="0.25">
      <c r="A123" s="22">
        <v>1</v>
      </c>
      <c r="B123" s="22" t="s">
        <v>113</v>
      </c>
      <c r="C123" s="604" t="s">
        <v>8</v>
      </c>
      <c r="D123" s="623"/>
      <c r="E123" s="162" t="s">
        <v>105</v>
      </c>
      <c r="F123" s="57"/>
      <c r="G123" s="142"/>
      <c r="H123" s="142"/>
      <c r="I123" s="39"/>
    </row>
    <row r="124" spans="1:9" s="4" customFormat="1" ht="15" customHeight="1" x14ac:dyDescent="0.25">
      <c r="A124" s="22">
        <v>2</v>
      </c>
      <c r="B124" s="22" t="s">
        <v>347</v>
      </c>
      <c r="C124" s="604" t="s">
        <v>8</v>
      </c>
      <c r="D124" s="623"/>
      <c r="E124" s="162" t="s">
        <v>105</v>
      </c>
      <c r="F124" s="57"/>
      <c r="G124" s="142"/>
      <c r="H124" s="142"/>
      <c r="I124" s="39"/>
    </row>
    <row r="125" spans="1:9" s="4" customFormat="1" ht="15" customHeight="1" x14ac:dyDescent="0.25">
      <c r="A125" s="22">
        <v>3</v>
      </c>
      <c r="B125" s="22" t="s">
        <v>114</v>
      </c>
      <c r="C125" s="604" t="s">
        <v>8</v>
      </c>
      <c r="D125" s="623"/>
      <c r="E125" s="162" t="s">
        <v>105</v>
      </c>
      <c r="F125" s="57"/>
      <c r="G125" s="142"/>
      <c r="H125" s="142"/>
      <c r="I125" s="39"/>
    </row>
    <row r="126" spans="1:9" s="4" customFormat="1" ht="15" customHeight="1" x14ac:dyDescent="0.25">
      <c r="A126" s="22">
        <v>4</v>
      </c>
      <c r="B126" s="22" t="s">
        <v>115</v>
      </c>
      <c r="C126" s="604" t="s">
        <v>8</v>
      </c>
      <c r="D126" s="623"/>
      <c r="E126" s="162" t="s">
        <v>105</v>
      </c>
      <c r="F126" s="57"/>
      <c r="G126" s="142"/>
      <c r="H126" s="142"/>
      <c r="I126" s="39"/>
    </row>
    <row r="127" spans="1:9" s="4" customFormat="1" ht="15" customHeight="1" x14ac:dyDescent="0.25">
      <c r="A127" s="22">
        <v>5</v>
      </c>
      <c r="B127" s="22" t="s">
        <v>116</v>
      </c>
      <c r="C127" s="604" t="s">
        <v>8</v>
      </c>
      <c r="D127" s="623"/>
      <c r="E127" s="162" t="s">
        <v>105</v>
      </c>
      <c r="F127" s="57"/>
      <c r="G127" s="142"/>
      <c r="H127" s="142"/>
      <c r="I127" s="39"/>
    </row>
    <row r="128" spans="1:9" s="4" customFormat="1" ht="15" customHeight="1" thickBot="1" x14ac:dyDescent="0.3">
      <c r="A128" s="125"/>
      <c r="B128" s="125"/>
      <c r="C128" s="613" t="s">
        <v>117</v>
      </c>
      <c r="D128" s="614"/>
      <c r="E128" s="203">
        <f>E120</f>
        <v>0</v>
      </c>
      <c r="F128" s="143">
        <v>0.4</v>
      </c>
      <c r="G128" s="62" t="s">
        <v>118</v>
      </c>
      <c r="H128" s="63"/>
      <c r="I128" s="39"/>
    </row>
    <row r="129" spans="1:11" s="4" customFormat="1" ht="15" customHeight="1" thickTop="1" x14ac:dyDescent="0.2">
      <c r="A129" s="151"/>
      <c r="B129" s="86"/>
      <c r="C129" s="86"/>
      <c r="D129" s="87"/>
      <c r="E129" s="383"/>
      <c r="F129" s="5"/>
      <c r="H129" s="148"/>
      <c r="I129" s="51"/>
    </row>
    <row r="130" spans="1:11" s="4" customFormat="1" ht="15" customHeight="1" x14ac:dyDescent="0.25">
      <c r="A130" s="69"/>
      <c r="B130" s="125"/>
      <c r="C130" s="125"/>
      <c r="D130" s="125"/>
      <c r="E130" s="36"/>
      <c r="F130" s="36"/>
      <c r="G130" s="125"/>
      <c r="H130" s="146"/>
      <c r="I130" s="38"/>
    </row>
    <row r="131" spans="1:11" s="4" customFormat="1" ht="15" customHeight="1" x14ac:dyDescent="0.25">
      <c r="A131" s="71" t="s">
        <v>119</v>
      </c>
      <c r="B131" s="7"/>
      <c r="C131" s="642" t="s">
        <v>8</v>
      </c>
      <c r="D131" s="776"/>
      <c r="E131" s="777"/>
      <c r="G131" s="49" t="s">
        <v>970</v>
      </c>
      <c r="H131" s="49" t="s">
        <v>970</v>
      </c>
      <c r="I131" s="117" t="s">
        <v>970</v>
      </c>
    </row>
    <row r="132" spans="1:11" s="4" customFormat="1" ht="15" customHeight="1" x14ac:dyDescent="0.25">
      <c r="A132" s="611" t="s">
        <v>120</v>
      </c>
      <c r="B132" s="699"/>
      <c r="C132" s="642" t="s">
        <v>8</v>
      </c>
      <c r="D132" s="776"/>
      <c r="E132" s="777"/>
      <c r="G132" s="49" t="s">
        <v>970</v>
      </c>
      <c r="H132" s="49" t="s">
        <v>970</v>
      </c>
      <c r="I132" s="117" t="s">
        <v>970</v>
      </c>
    </row>
    <row r="133" spans="1:11" s="4" customFormat="1" ht="60" customHeight="1" x14ac:dyDescent="0.25">
      <c r="A133" s="72"/>
      <c r="B133" s="49"/>
      <c r="C133" s="639" t="s">
        <v>121</v>
      </c>
      <c r="D133" s="776"/>
      <c r="E133" s="777"/>
      <c r="G133" s="49" t="s">
        <v>970</v>
      </c>
      <c r="H133" s="49" t="s">
        <v>970</v>
      </c>
      <c r="I133" s="117" t="s">
        <v>970</v>
      </c>
    </row>
    <row r="134" spans="1:11" s="4" customFormat="1" ht="15" customHeight="1" x14ac:dyDescent="0.25">
      <c r="A134" s="73"/>
      <c r="C134" s="642" t="s">
        <v>8</v>
      </c>
      <c r="D134" s="776"/>
      <c r="E134" s="777"/>
      <c r="G134" s="49" t="s">
        <v>970</v>
      </c>
      <c r="H134" s="49" t="s">
        <v>970</v>
      </c>
      <c r="I134" s="117" t="s">
        <v>970</v>
      </c>
    </row>
    <row r="135" spans="1:11" s="4" customFormat="1" ht="15" customHeight="1" x14ac:dyDescent="0.25">
      <c r="A135" s="532"/>
      <c r="B135" s="305" t="s">
        <v>1081</v>
      </c>
      <c r="C135" s="305"/>
      <c r="D135" s="305"/>
      <c r="E135" s="383"/>
      <c r="F135" s="383"/>
      <c r="G135" s="305" t="s">
        <v>970</v>
      </c>
      <c r="H135" s="305" t="s">
        <v>970</v>
      </c>
      <c r="I135" s="533" t="s">
        <v>970</v>
      </c>
    </row>
    <row r="136" spans="1:11" s="4" customFormat="1" ht="15" customHeight="1" x14ac:dyDescent="0.2">
      <c r="A136" s="65"/>
      <c r="B136" s="65"/>
      <c r="C136" s="65"/>
      <c r="D136" s="65"/>
      <c r="F136" s="5"/>
      <c r="H136" s="115"/>
    </row>
    <row r="137" spans="1:11" s="4" customFormat="1" ht="15" hidden="1" customHeight="1" outlineLevel="1" x14ac:dyDescent="0.2">
      <c r="A137" s="65"/>
      <c r="B137" s="65"/>
      <c r="D137" s="416" t="s">
        <v>1095</v>
      </c>
      <c r="E137" s="417"/>
      <c r="F137" s="418"/>
      <c r="G137" s="419" t="s">
        <v>1096</v>
      </c>
      <c r="H137" s="420" t="s">
        <v>1097</v>
      </c>
      <c r="I137" s="421" t="s">
        <v>1169</v>
      </c>
      <c r="J137" s="422" t="s">
        <v>1170</v>
      </c>
      <c r="K137" s="423" t="s">
        <v>1171</v>
      </c>
    </row>
    <row r="138" spans="1:11" s="4" customFormat="1" ht="15" hidden="1" customHeight="1" outlineLevel="1" x14ac:dyDescent="0.2">
      <c r="A138" s="65"/>
      <c r="B138" s="65"/>
      <c r="D138" s="424"/>
      <c r="E138" s="425" t="s">
        <v>1098</v>
      </c>
      <c r="F138" s="426"/>
      <c r="G138" s="427" t="s">
        <v>1099</v>
      </c>
      <c r="H138" s="428" t="s">
        <v>1099</v>
      </c>
      <c r="I138" s="429" t="s">
        <v>1100</v>
      </c>
      <c r="J138" s="430" t="s">
        <v>1101</v>
      </c>
      <c r="K138" s="431" t="s">
        <v>1102</v>
      </c>
    </row>
    <row r="139" spans="1:11" s="4" customFormat="1" ht="15" hidden="1" customHeight="1" outlineLevel="1" x14ac:dyDescent="0.2">
      <c r="A139" s="65"/>
      <c r="B139" s="65"/>
      <c r="D139" s="424" t="s">
        <v>1103</v>
      </c>
      <c r="E139" s="432" t="s">
        <v>1104</v>
      </c>
      <c r="F139" s="433"/>
      <c r="G139" s="434"/>
      <c r="H139" s="435"/>
      <c r="I139" s="436"/>
      <c r="J139" s="436"/>
      <c r="K139" s="437"/>
    </row>
    <row r="140" spans="1:11" s="4" customFormat="1" ht="15" hidden="1" customHeight="1" outlineLevel="1" x14ac:dyDescent="0.2">
      <c r="A140" s="65"/>
      <c r="B140" s="65"/>
      <c r="D140" s="438" t="s">
        <v>1105</v>
      </c>
      <c r="E140" s="439" t="s">
        <v>1106</v>
      </c>
      <c r="F140" s="325" t="s">
        <v>1107</v>
      </c>
      <c r="G140" s="440">
        <v>5</v>
      </c>
      <c r="H140" s="441">
        <v>15</v>
      </c>
      <c r="I140" s="442">
        <v>20</v>
      </c>
      <c r="J140" s="443">
        <v>30</v>
      </c>
      <c r="K140" s="444">
        <v>40</v>
      </c>
    </row>
    <row r="141" spans="1:11" s="4" customFormat="1" ht="15" hidden="1" customHeight="1" outlineLevel="1" x14ac:dyDescent="0.2">
      <c r="A141" s="65"/>
      <c r="B141" s="65"/>
      <c r="D141" s="438" t="s">
        <v>1108</v>
      </c>
      <c r="E141" s="439" t="s">
        <v>1109</v>
      </c>
      <c r="F141" s="325" t="s">
        <v>1107</v>
      </c>
      <c r="G141" s="440">
        <v>20</v>
      </c>
      <c r="H141" s="441">
        <v>20</v>
      </c>
      <c r="I141" s="442">
        <v>30</v>
      </c>
      <c r="J141" s="443">
        <v>40</v>
      </c>
      <c r="K141" s="444">
        <v>60</v>
      </c>
    </row>
    <row r="142" spans="1:11" s="4" customFormat="1" ht="15" hidden="1" customHeight="1" outlineLevel="1" x14ac:dyDescent="0.2">
      <c r="A142" s="65"/>
      <c r="B142" s="65"/>
      <c r="D142" s="438" t="s">
        <v>1110</v>
      </c>
      <c r="E142" s="439" t="s">
        <v>1111</v>
      </c>
      <c r="F142" s="325" t="s">
        <v>1107</v>
      </c>
      <c r="G142" s="440">
        <v>20</v>
      </c>
      <c r="H142" s="441">
        <v>40</v>
      </c>
      <c r="I142" s="442">
        <v>60</v>
      </c>
      <c r="J142" s="443">
        <v>90</v>
      </c>
      <c r="K142" s="444">
        <v>120</v>
      </c>
    </row>
    <row r="143" spans="1:11" s="4" customFormat="1" ht="15" hidden="1" customHeight="1" outlineLevel="1" x14ac:dyDescent="0.2">
      <c r="A143" s="65"/>
      <c r="B143" s="65"/>
      <c r="D143" s="438" t="s">
        <v>1112</v>
      </c>
      <c r="E143" s="439" t="s">
        <v>1113</v>
      </c>
      <c r="F143" s="325" t="s">
        <v>1107</v>
      </c>
      <c r="G143" s="440">
        <v>5</v>
      </c>
      <c r="H143" s="441">
        <v>15</v>
      </c>
      <c r="I143" s="442">
        <v>20</v>
      </c>
      <c r="J143" s="443">
        <v>30</v>
      </c>
      <c r="K143" s="444">
        <v>40</v>
      </c>
    </row>
    <row r="144" spans="1:11" s="4" customFormat="1" ht="15" hidden="1" customHeight="1" outlineLevel="1" x14ac:dyDescent="0.2">
      <c r="A144" s="65"/>
      <c r="B144" s="65"/>
      <c r="D144" s="424" t="s">
        <v>1114</v>
      </c>
      <c r="E144" s="432" t="s">
        <v>1115</v>
      </c>
      <c r="F144" s="433"/>
      <c r="G144" s="434"/>
      <c r="H144" s="435"/>
      <c r="I144" s="436"/>
      <c r="J144" s="436"/>
      <c r="K144" s="437"/>
    </row>
    <row r="145" spans="1:11" s="4" customFormat="1" ht="15" hidden="1" customHeight="1" outlineLevel="1" x14ac:dyDescent="0.2">
      <c r="A145" s="65"/>
      <c r="B145" s="65"/>
      <c r="D145" s="438" t="s">
        <v>1116</v>
      </c>
      <c r="E145" s="439" t="s">
        <v>1117</v>
      </c>
      <c r="F145" s="325" t="s">
        <v>1107</v>
      </c>
      <c r="G145" s="440">
        <v>0</v>
      </c>
      <c r="H145" s="441">
        <v>10</v>
      </c>
      <c r="I145" s="445">
        <v>40</v>
      </c>
      <c r="J145" s="446">
        <v>60</v>
      </c>
      <c r="K145" s="444">
        <v>80</v>
      </c>
    </row>
    <row r="146" spans="1:11" s="4" customFormat="1" ht="15" hidden="1" customHeight="1" outlineLevel="1" x14ac:dyDescent="0.2">
      <c r="A146" s="65"/>
      <c r="B146" s="65"/>
      <c r="D146" s="438" t="s">
        <v>1118</v>
      </c>
      <c r="E146" s="439" t="s">
        <v>1119</v>
      </c>
      <c r="F146" s="325" t="s">
        <v>1107</v>
      </c>
      <c r="G146" s="440">
        <v>6</v>
      </c>
      <c r="H146" s="441">
        <v>10</v>
      </c>
      <c r="I146" s="445">
        <v>20</v>
      </c>
      <c r="J146" s="446">
        <v>20</v>
      </c>
      <c r="K146" s="444">
        <v>40</v>
      </c>
    </row>
    <row r="147" spans="1:11" s="4" customFormat="1" ht="15" hidden="1" customHeight="1" outlineLevel="1" x14ac:dyDescent="0.2">
      <c r="A147" s="65"/>
      <c r="B147" s="65"/>
      <c r="D147" s="424" t="s">
        <v>1120</v>
      </c>
      <c r="E147" s="432" t="s">
        <v>1121</v>
      </c>
      <c r="F147" s="433"/>
      <c r="G147" s="447"/>
      <c r="H147" s="448"/>
      <c r="I147" s="447"/>
      <c r="J147" s="447"/>
      <c r="K147" s="449"/>
    </row>
    <row r="148" spans="1:11" s="4" customFormat="1" ht="15" hidden="1" customHeight="1" outlineLevel="1" x14ac:dyDescent="0.2">
      <c r="A148" s="65"/>
      <c r="B148" s="65"/>
      <c r="D148" s="438" t="s">
        <v>1122</v>
      </c>
      <c r="E148" s="439" t="s">
        <v>1123</v>
      </c>
      <c r="F148" s="325" t="s">
        <v>1107</v>
      </c>
      <c r="G148" s="440">
        <v>6</v>
      </c>
      <c r="H148" s="441">
        <v>10</v>
      </c>
      <c r="I148" s="442">
        <v>25</v>
      </c>
      <c r="J148" s="443">
        <v>30</v>
      </c>
      <c r="K148" s="444">
        <v>45</v>
      </c>
    </row>
    <row r="149" spans="1:11" s="4" customFormat="1" ht="15" hidden="1" customHeight="1" outlineLevel="1" x14ac:dyDescent="0.2">
      <c r="A149" s="65"/>
      <c r="B149" s="65"/>
      <c r="D149" s="438" t="s">
        <v>1124</v>
      </c>
      <c r="E149" s="439" t="s">
        <v>1125</v>
      </c>
      <c r="F149" s="325" t="s">
        <v>1107</v>
      </c>
      <c r="G149" s="440">
        <v>4</v>
      </c>
      <c r="H149" s="441">
        <v>5</v>
      </c>
      <c r="I149" s="442">
        <v>15</v>
      </c>
      <c r="J149" s="443">
        <v>15</v>
      </c>
      <c r="K149" s="444">
        <v>20</v>
      </c>
    </row>
    <row r="150" spans="1:11" s="4" customFormat="1" ht="15" hidden="1" customHeight="1" outlineLevel="1" x14ac:dyDescent="0.2">
      <c r="A150" s="65"/>
      <c r="B150" s="65"/>
      <c r="D150" s="424" t="s">
        <v>1126</v>
      </c>
      <c r="E150" s="432" t="s">
        <v>1127</v>
      </c>
      <c r="F150" s="433"/>
      <c r="G150" s="434"/>
      <c r="H150" s="435"/>
      <c r="I150" s="436"/>
      <c r="J150" s="436"/>
      <c r="K150" s="437"/>
    </row>
    <row r="151" spans="1:11" s="4" customFormat="1" ht="15" hidden="1" customHeight="1" outlineLevel="1" x14ac:dyDescent="0.2">
      <c r="A151" s="65"/>
      <c r="B151" s="65"/>
      <c r="D151" s="438" t="s">
        <v>1128</v>
      </c>
      <c r="E151" s="439" t="s">
        <v>1129</v>
      </c>
      <c r="F151" s="325" t="s">
        <v>1107</v>
      </c>
      <c r="G151" s="440">
        <v>10</v>
      </c>
      <c r="H151" s="441">
        <v>16</v>
      </c>
      <c r="I151" s="442">
        <v>30</v>
      </c>
      <c r="J151" s="443">
        <v>40</v>
      </c>
      <c r="K151" s="444">
        <v>60</v>
      </c>
    </row>
    <row r="152" spans="1:11" s="4" customFormat="1" ht="15" hidden="1" customHeight="1" outlineLevel="1" x14ac:dyDescent="0.2">
      <c r="A152" s="65"/>
      <c r="B152" s="65"/>
      <c r="D152" s="438" t="s">
        <v>1130</v>
      </c>
      <c r="E152" s="439" t="s">
        <v>1131</v>
      </c>
      <c r="F152" s="325" t="s">
        <v>1107</v>
      </c>
      <c r="G152" s="440">
        <v>4</v>
      </c>
      <c r="H152" s="441">
        <v>6</v>
      </c>
      <c r="I152" s="442">
        <v>16</v>
      </c>
      <c r="J152" s="443">
        <v>20</v>
      </c>
      <c r="K152" s="444">
        <v>30</v>
      </c>
    </row>
    <row r="153" spans="1:11" s="4" customFormat="1" ht="15" hidden="1" customHeight="1" outlineLevel="1" x14ac:dyDescent="0.2">
      <c r="A153" s="65"/>
      <c r="B153" s="65"/>
      <c r="D153" s="424" t="s">
        <v>1132</v>
      </c>
      <c r="E153" s="432" t="s">
        <v>1133</v>
      </c>
      <c r="F153" s="433"/>
      <c r="G153" s="434"/>
      <c r="H153" s="435"/>
      <c r="I153" s="436"/>
      <c r="J153" s="436"/>
      <c r="K153" s="437"/>
    </row>
    <row r="154" spans="1:11" s="4" customFormat="1" ht="15" hidden="1" customHeight="1" outlineLevel="1" x14ac:dyDescent="0.2">
      <c r="A154" s="65"/>
      <c r="B154" s="65"/>
      <c r="D154" s="438" t="s">
        <v>1134</v>
      </c>
      <c r="E154" s="439" t="s">
        <v>1135</v>
      </c>
      <c r="F154" s="325" t="s">
        <v>1107</v>
      </c>
      <c r="G154" s="440">
        <v>0</v>
      </c>
      <c r="H154" s="441">
        <v>0</v>
      </c>
      <c r="I154" s="442">
        <v>12</v>
      </c>
      <c r="J154" s="443">
        <v>12</v>
      </c>
      <c r="K154" s="444">
        <v>12</v>
      </c>
    </row>
    <row r="155" spans="1:11" s="4" customFormat="1" ht="15" hidden="1" customHeight="1" outlineLevel="1" x14ac:dyDescent="0.2">
      <c r="A155" s="65"/>
      <c r="B155" s="65"/>
      <c r="D155" s="438" t="s">
        <v>1136</v>
      </c>
      <c r="E155" s="439" t="s">
        <v>1137</v>
      </c>
      <c r="F155" s="325" t="s">
        <v>1107</v>
      </c>
      <c r="G155" s="440">
        <v>12</v>
      </c>
      <c r="H155" s="441">
        <v>20</v>
      </c>
      <c r="I155" s="442">
        <v>30</v>
      </c>
      <c r="J155" s="443">
        <v>40</v>
      </c>
      <c r="K155" s="444">
        <v>50</v>
      </c>
    </row>
    <row r="156" spans="1:11" s="4" customFormat="1" ht="15" hidden="1" customHeight="1" outlineLevel="1" x14ac:dyDescent="0.2">
      <c r="A156" s="65"/>
      <c r="B156" s="65"/>
      <c r="D156" s="438" t="s">
        <v>1138</v>
      </c>
      <c r="E156" s="439" t="s">
        <v>1139</v>
      </c>
      <c r="F156" s="325" t="s">
        <v>1107</v>
      </c>
      <c r="G156" s="440">
        <v>12</v>
      </c>
      <c r="H156" s="441">
        <v>20</v>
      </c>
      <c r="I156" s="442">
        <v>30</v>
      </c>
      <c r="J156" s="443">
        <v>45</v>
      </c>
      <c r="K156" s="444">
        <v>60</v>
      </c>
    </row>
    <row r="157" spans="1:11" s="4" customFormat="1" ht="15" hidden="1" customHeight="1" outlineLevel="1" x14ac:dyDescent="0.2">
      <c r="A157" s="65"/>
      <c r="B157" s="65"/>
      <c r="D157" s="438" t="s">
        <v>1140</v>
      </c>
      <c r="E157" s="439" t="s">
        <v>1141</v>
      </c>
      <c r="F157" s="325" t="s">
        <v>1107</v>
      </c>
      <c r="G157" s="440">
        <v>4</v>
      </c>
      <c r="H157" s="441">
        <v>6</v>
      </c>
      <c r="I157" s="442">
        <v>15</v>
      </c>
      <c r="J157" s="443">
        <v>20</v>
      </c>
      <c r="K157" s="444">
        <v>40</v>
      </c>
    </row>
    <row r="158" spans="1:11" s="4" customFormat="1" ht="15" hidden="1" customHeight="1" outlineLevel="1" x14ac:dyDescent="0.2">
      <c r="A158" s="65"/>
      <c r="B158" s="65"/>
      <c r="D158" s="424" t="s">
        <v>1142</v>
      </c>
      <c r="E158" s="432" t="s">
        <v>1143</v>
      </c>
      <c r="F158" s="433"/>
      <c r="G158" s="434"/>
      <c r="H158" s="435"/>
      <c r="I158" s="436"/>
      <c r="J158" s="436"/>
      <c r="K158" s="437"/>
    </row>
    <row r="159" spans="1:11" s="4" customFormat="1" ht="15" hidden="1" customHeight="1" outlineLevel="1" x14ac:dyDescent="0.2">
      <c r="A159" s="65"/>
      <c r="B159" s="65"/>
      <c r="D159" s="438" t="s">
        <v>1144</v>
      </c>
      <c r="E159" s="439" t="s">
        <v>1145</v>
      </c>
      <c r="F159" s="325" t="s">
        <v>1107</v>
      </c>
      <c r="G159" s="440">
        <v>20</v>
      </c>
      <c r="H159" s="441">
        <v>50</v>
      </c>
      <c r="I159" s="442">
        <v>120</v>
      </c>
      <c r="J159" s="443">
        <v>150</v>
      </c>
      <c r="K159" s="444">
        <v>200</v>
      </c>
    </row>
    <row r="160" spans="1:11" s="4" customFormat="1" ht="15" hidden="1" customHeight="1" outlineLevel="1" x14ac:dyDescent="0.2">
      <c r="A160" s="65"/>
      <c r="B160" s="65"/>
      <c r="D160" s="438" t="s">
        <v>1146</v>
      </c>
      <c r="E160" s="439" t="s">
        <v>1147</v>
      </c>
      <c r="F160" s="325" t="s">
        <v>1107</v>
      </c>
      <c r="G160" s="440">
        <v>10</v>
      </c>
      <c r="H160" s="441">
        <v>15</v>
      </c>
      <c r="I160" s="442">
        <v>20</v>
      </c>
      <c r="J160" s="443">
        <v>20</v>
      </c>
      <c r="K160" s="444">
        <v>30</v>
      </c>
    </row>
    <row r="161" spans="1:13" s="4" customFormat="1" ht="15" hidden="1" customHeight="1" outlineLevel="1" x14ac:dyDescent="0.2">
      <c r="A161" s="65"/>
      <c r="B161" s="65"/>
      <c r="C161" s="65"/>
      <c r="D161" s="438" t="s">
        <v>1148</v>
      </c>
      <c r="E161" s="439" t="s">
        <v>1149</v>
      </c>
      <c r="F161" s="325" t="s">
        <v>1107</v>
      </c>
      <c r="G161" s="434"/>
      <c r="H161" s="441">
        <v>15</v>
      </c>
      <c r="I161" s="442">
        <v>15</v>
      </c>
      <c r="J161" s="443">
        <v>20</v>
      </c>
      <c r="K161" s="444">
        <v>20</v>
      </c>
    </row>
    <row r="162" spans="1:13" s="4" customFormat="1" ht="15" hidden="1" customHeight="1" outlineLevel="1" x14ac:dyDescent="0.2">
      <c r="A162" s="65"/>
      <c r="B162" s="65"/>
      <c r="C162" s="65"/>
      <c r="D162" s="424" t="s">
        <v>1150</v>
      </c>
      <c r="E162" s="432" t="s">
        <v>1151</v>
      </c>
      <c r="F162" s="433"/>
      <c r="G162" s="345"/>
      <c r="H162" s="450"/>
      <c r="I162" s="451"/>
      <c r="J162" s="451"/>
      <c r="K162" s="452"/>
    </row>
    <row r="163" spans="1:13" s="4" customFormat="1" ht="15" hidden="1" customHeight="1" outlineLevel="1" x14ac:dyDescent="0.2">
      <c r="A163" s="65"/>
      <c r="B163" s="65"/>
      <c r="C163" s="65"/>
      <c r="D163" s="438" t="s">
        <v>1152</v>
      </c>
      <c r="E163" s="439" t="s">
        <v>1153</v>
      </c>
      <c r="F163" s="325" t="s">
        <v>1107</v>
      </c>
      <c r="G163" s="453">
        <v>0</v>
      </c>
      <c r="H163" s="454">
        <v>14</v>
      </c>
      <c r="I163" s="455">
        <v>14</v>
      </c>
      <c r="J163" s="456">
        <v>14</v>
      </c>
      <c r="K163" s="457">
        <v>14</v>
      </c>
    </row>
    <row r="164" spans="1:13" s="4" customFormat="1" ht="15" hidden="1" customHeight="1" outlineLevel="1" x14ac:dyDescent="0.2">
      <c r="A164" s="65"/>
      <c r="B164" s="65"/>
      <c r="C164" s="65"/>
      <c r="D164" s="438" t="s">
        <v>1154</v>
      </c>
      <c r="E164" s="439" t="s">
        <v>1174</v>
      </c>
      <c r="F164" s="325" t="s">
        <v>1107</v>
      </c>
      <c r="G164" s="453">
        <v>0</v>
      </c>
      <c r="H164" s="454">
        <v>0</v>
      </c>
      <c r="I164" s="455">
        <v>14</v>
      </c>
      <c r="J164" s="456">
        <v>18</v>
      </c>
      <c r="K164" s="457">
        <v>25</v>
      </c>
    </row>
    <row r="165" spans="1:13" s="4" customFormat="1" ht="15" hidden="1" customHeight="1" outlineLevel="1" x14ac:dyDescent="0.2">
      <c r="A165" s="65"/>
      <c r="B165" s="65"/>
      <c r="C165" s="65"/>
      <c r="D165" s="458" t="s">
        <v>1155</v>
      </c>
      <c r="E165" s="459" t="s">
        <v>1175</v>
      </c>
      <c r="F165" s="325" t="s">
        <v>1107</v>
      </c>
      <c r="G165" s="453">
        <v>0</v>
      </c>
      <c r="H165" s="454">
        <v>0</v>
      </c>
      <c r="I165" s="455">
        <v>14</v>
      </c>
      <c r="J165" s="456">
        <v>14</v>
      </c>
      <c r="K165" s="457">
        <v>20</v>
      </c>
    </row>
    <row r="166" spans="1:13" s="4" customFormat="1" ht="15" hidden="1" customHeight="1" outlineLevel="1" x14ac:dyDescent="0.2">
      <c r="A166" s="65"/>
      <c r="B166" s="65"/>
      <c r="C166" s="65"/>
      <c r="D166" s="460" t="s">
        <v>1156</v>
      </c>
      <c r="E166" s="439" t="s">
        <v>1157</v>
      </c>
      <c r="F166" s="325" t="s">
        <v>1107</v>
      </c>
      <c r="G166" s="453">
        <v>20</v>
      </c>
      <c r="H166" s="454">
        <v>30</v>
      </c>
      <c r="I166" s="455">
        <v>40</v>
      </c>
      <c r="J166" s="456">
        <v>60</v>
      </c>
      <c r="K166" s="457">
        <v>80</v>
      </c>
    </row>
    <row r="167" spans="1:13" s="4" customFormat="1" ht="15" hidden="1" customHeight="1" outlineLevel="1" x14ac:dyDescent="0.2">
      <c r="A167" s="65"/>
      <c r="B167" s="65"/>
      <c r="C167" s="65"/>
      <c r="D167" s="460" t="s">
        <v>1158</v>
      </c>
      <c r="E167" s="439" t="s">
        <v>1159</v>
      </c>
      <c r="F167" s="325"/>
      <c r="G167" s="453">
        <v>0</v>
      </c>
      <c r="H167" s="454">
        <v>25</v>
      </c>
      <c r="I167" s="455">
        <v>25</v>
      </c>
      <c r="J167" s="456">
        <v>50</v>
      </c>
      <c r="K167" s="457">
        <v>50</v>
      </c>
    </row>
    <row r="168" spans="1:13" s="4" customFormat="1" ht="15" hidden="1" customHeight="1" outlineLevel="1" x14ac:dyDescent="0.2">
      <c r="A168" s="65"/>
      <c r="B168" s="65"/>
      <c r="C168" s="65"/>
      <c r="D168" s="438" t="s">
        <v>1160</v>
      </c>
      <c r="E168" s="439" t="s">
        <v>1161</v>
      </c>
      <c r="F168" s="325" t="s">
        <v>1107</v>
      </c>
      <c r="G168" s="453">
        <v>6</v>
      </c>
      <c r="H168" s="454">
        <v>20</v>
      </c>
      <c r="I168" s="455">
        <v>40</v>
      </c>
      <c r="J168" s="456">
        <v>60</v>
      </c>
      <c r="K168" s="457">
        <v>80</v>
      </c>
    </row>
    <row r="169" spans="1:13" s="4" customFormat="1" ht="15" hidden="1" customHeight="1" outlineLevel="1" x14ac:dyDescent="0.2">
      <c r="A169" s="65"/>
      <c r="B169" s="65"/>
      <c r="C169" s="65"/>
      <c r="D169" s="438" t="s">
        <v>1162</v>
      </c>
      <c r="E169" s="439" t="s">
        <v>1163</v>
      </c>
      <c r="F169" s="325" t="s">
        <v>1107</v>
      </c>
      <c r="G169" s="453">
        <v>6</v>
      </c>
      <c r="H169" s="454">
        <v>10</v>
      </c>
      <c r="I169" s="461">
        <v>20</v>
      </c>
      <c r="J169" s="462">
        <v>20</v>
      </c>
      <c r="K169" s="463">
        <v>20</v>
      </c>
    </row>
    <row r="170" spans="1:13" s="4" customFormat="1" ht="15" hidden="1" customHeight="1" outlineLevel="1" x14ac:dyDescent="0.2">
      <c r="A170" s="65"/>
      <c r="B170" s="65"/>
      <c r="C170" s="65"/>
      <c r="D170" s="438" t="s">
        <v>1164</v>
      </c>
      <c r="E170" s="439" t="s">
        <v>1165</v>
      </c>
      <c r="F170" s="325" t="s">
        <v>1107</v>
      </c>
      <c r="G170" s="453">
        <v>0</v>
      </c>
      <c r="H170" s="454">
        <v>10</v>
      </c>
      <c r="I170" s="455">
        <v>20</v>
      </c>
      <c r="J170" s="456">
        <v>30</v>
      </c>
      <c r="K170" s="457">
        <v>40</v>
      </c>
    </row>
    <row r="171" spans="1:13" s="4" customFormat="1" ht="15" hidden="1" customHeight="1" outlineLevel="1" x14ac:dyDescent="0.2">
      <c r="A171" s="65"/>
      <c r="B171" s="65"/>
      <c r="C171" s="65"/>
      <c r="D171" s="438" t="s">
        <v>1166</v>
      </c>
      <c r="E171" s="439" t="s">
        <v>1167</v>
      </c>
      <c r="F171" s="325" t="s">
        <v>1107</v>
      </c>
      <c r="G171" s="453">
        <v>0</v>
      </c>
      <c r="H171" s="454">
        <v>10</v>
      </c>
      <c r="I171" s="455">
        <v>20</v>
      </c>
      <c r="J171" s="456">
        <v>30</v>
      </c>
      <c r="K171" s="457">
        <v>40</v>
      </c>
    </row>
    <row r="172" spans="1:13" s="4" customFormat="1" ht="15" hidden="1" customHeight="1" outlineLevel="1" x14ac:dyDescent="0.2">
      <c r="A172" s="65"/>
      <c r="B172" s="65"/>
      <c r="C172" s="65"/>
      <c r="D172" s="774" t="s">
        <v>1168</v>
      </c>
      <c r="E172" s="775"/>
      <c r="F172" s="464" t="s">
        <v>1107</v>
      </c>
      <c r="G172" s="465">
        <f>SUM(G140:G171)</f>
        <v>170</v>
      </c>
      <c r="H172" s="466">
        <f t="shared" ref="H172:K172" si="10">SUM(H140:H171)</f>
        <v>392</v>
      </c>
      <c r="I172" s="465">
        <f t="shared" si="10"/>
        <v>725</v>
      </c>
      <c r="J172" s="465">
        <f t="shared" si="10"/>
        <v>978</v>
      </c>
      <c r="K172" s="467">
        <f t="shared" si="10"/>
        <v>1316</v>
      </c>
    </row>
    <row r="173" spans="1:13" s="4" customFormat="1" ht="15" hidden="1" customHeight="1" outlineLevel="1" x14ac:dyDescent="0.2">
      <c r="A173" s="65"/>
      <c r="B173" s="65"/>
      <c r="C173" s="65"/>
      <c r="H173" s="115"/>
    </row>
    <row r="174" spans="1:13" s="4" customFormat="1" ht="15" hidden="1" customHeight="1" outlineLevel="1" x14ac:dyDescent="0.2">
      <c r="A174" s="65"/>
      <c r="B174" s="65"/>
      <c r="C174" s="65"/>
      <c r="E174" s="4" t="s">
        <v>1084</v>
      </c>
      <c r="F174" s="4" t="s">
        <v>1085</v>
      </c>
      <c r="G174" s="595" t="s">
        <v>1086</v>
      </c>
      <c r="H174" s="595" t="s">
        <v>1087</v>
      </c>
      <c r="I174" s="595" t="s">
        <v>1088</v>
      </c>
      <c r="J174" s="595" t="s">
        <v>1089</v>
      </c>
      <c r="K174" s="4" t="s">
        <v>1090</v>
      </c>
    </row>
    <row r="175" spans="1:13" s="4" customFormat="1" ht="15" hidden="1" customHeight="1" outlineLevel="1" x14ac:dyDescent="0.2">
      <c r="A175" s="65"/>
      <c r="B175" s="80" t="s">
        <v>8</v>
      </c>
      <c r="D175" s="81" t="s">
        <v>1083</v>
      </c>
      <c r="E175" s="81" t="s">
        <v>1187</v>
      </c>
      <c r="F175" s="81" t="s">
        <v>1188</v>
      </c>
      <c r="G175" s="81" t="s">
        <v>1189</v>
      </c>
      <c r="H175" s="81" t="s">
        <v>1190</v>
      </c>
      <c r="I175" s="81" t="s">
        <v>1191</v>
      </c>
      <c r="J175" s="81" t="s">
        <v>1192</v>
      </c>
      <c r="K175" s="82" t="s">
        <v>70</v>
      </c>
      <c r="M175" s="79"/>
    </row>
    <row r="176" spans="1:13" s="4" customFormat="1" ht="15" hidden="1" customHeight="1" outlineLevel="1" x14ac:dyDescent="0.2">
      <c r="A176" s="65"/>
      <c r="B176" s="26" t="s">
        <v>1213</v>
      </c>
      <c r="C176" s="597"/>
      <c r="D176" s="26" t="s">
        <v>1193</v>
      </c>
      <c r="E176" s="83">
        <v>4700</v>
      </c>
      <c r="F176" s="83">
        <v>6000</v>
      </c>
      <c r="G176" s="83">
        <v>5400</v>
      </c>
      <c r="H176" s="157">
        <v>2600</v>
      </c>
      <c r="I176" s="83">
        <v>4500</v>
      </c>
      <c r="J176" s="83">
        <v>6300</v>
      </c>
      <c r="K176" s="84">
        <v>180</v>
      </c>
      <c r="M176" s="79"/>
    </row>
    <row r="177" spans="1:13" s="4" customFormat="1" ht="15" hidden="1" customHeight="1" outlineLevel="1" x14ac:dyDescent="0.2">
      <c r="A177" s="65"/>
      <c r="B177" s="26" t="s">
        <v>1214</v>
      </c>
      <c r="C177" s="597"/>
      <c r="D177" s="26" t="s">
        <v>1194</v>
      </c>
      <c r="E177" s="83">
        <v>6100</v>
      </c>
      <c r="F177" s="83">
        <v>9000</v>
      </c>
      <c r="G177" s="83">
        <v>7200</v>
      </c>
      <c r="H177" s="157">
        <v>3600</v>
      </c>
      <c r="I177" s="83">
        <v>6300</v>
      </c>
      <c r="J177" s="83">
        <v>8900</v>
      </c>
      <c r="K177" s="84">
        <v>300</v>
      </c>
      <c r="M177" s="79"/>
    </row>
    <row r="178" spans="1:13" s="4" customFormat="1" ht="15" hidden="1" customHeight="1" outlineLevel="1" x14ac:dyDescent="0.2">
      <c r="A178" s="65"/>
      <c r="B178" s="26" t="s">
        <v>1215</v>
      </c>
      <c r="C178" s="597"/>
      <c r="D178" s="26" t="s">
        <v>1195</v>
      </c>
      <c r="E178" s="83">
        <v>8300</v>
      </c>
      <c r="F178" s="83">
        <v>11800</v>
      </c>
      <c r="G178" s="83">
        <v>9500</v>
      </c>
      <c r="H178" s="157">
        <v>4700</v>
      </c>
      <c r="I178" s="83">
        <v>9600</v>
      </c>
      <c r="J178" s="83">
        <v>16700</v>
      </c>
      <c r="K178" s="84">
        <v>470</v>
      </c>
      <c r="M178" s="79"/>
    </row>
    <row r="179" spans="1:13" s="4" customFormat="1" ht="15" hidden="1" customHeight="1" outlineLevel="1" x14ac:dyDescent="0.2">
      <c r="A179" s="65"/>
      <c r="B179" s="599"/>
      <c r="C179" s="597"/>
      <c r="D179" s="26" t="s">
        <v>1196</v>
      </c>
      <c r="E179" s="83">
        <v>0</v>
      </c>
      <c r="F179" s="83">
        <v>0</v>
      </c>
      <c r="G179" s="83">
        <v>0</v>
      </c>
      <c r="H179" s="157">
        <v>0</v>
      </c>
      <c r="I179" s="83">
        <v>0</v>
      </c>
      <c r="J179" s="83">
        <v>0</v>
      </c>
      <c r="K179" s="84">
        <v>0</v>
      </c>
      <c r="M179" s="79"/>
    </row>
    <row r="180" spans="1:13" s="4" customFormat="1" ht="15" hidden="1" customHeight="1" outlineLevel="1" x14ac:dyDescent="0.2">
      <c r="A180" s="65"/>
      <c r="B180" s="80" t="s">
        <v>8</v>
      </c>
      <c r="C180" s="597"/>
      <c r="D180" s="597"/>
      <c r="E180" s="597"/>
      <c r="H180" s="115"/>
      <c r="M180" s="79"/>
    </row>
    <row r="181" spans="1:13" s="4" customFormat="1" ht="15" hidden="1" customHeight="1" outlineLevel="1" x14ac:dyDescent="0.2">
      <c r="A181" s="65"/>
      <c r="B181" s="26" t="s">
        <v>1230</v>
      </c>
      <c r="C181" s="597"/>
      <c r="D181" s="85">
        <v>0</v>
      </c>
      <c r="E181" s="597"/>
      <c r="F181" s="80" t="s">
        <v>1082</v>
      </c>
      <c r="H181" s="212">
        <v>0</v>
      </c>
      <c r="M181" s="79"/>
    </row>
    <row r="182" spans="1:13" s="4" customFormat="1" ht="15" hidden="1" customHeight="1" outlineLevel="1" x14ac:dyDescent="0.2">
      <c r="A182" s="65"/>
      <c r="B182" s="26" t="s">
        <v>1081</v>
      </c>
      <c r="C182" s="597"/>
      <c r="D182" s="85">
        <v>0.01</v>
      </c>
      <c r="E182" s="115" t="s">
        <v>1084</v>
      </c>
      <c r="F182" s="26" t="s">
        <v>78</v>
      </c>
      <c r="H182" s="156">
        <v>1</v>
      </c>
      <c r="M182" s="79"/>
    </row>
    <row r="183" spans="1:13" s="4" customFormat="1" ht="15" hidden="1" customHeight="1" outlineLevel="1" x14ac:dyDescent="0.2">
      <c r="A183" s="65"/>
      <c r="B183" s="26" t="s">
        <v>1231</v>
      </c>
      <c r="C183" s="597"/>
      <c r="D183" s="85">
        <v>0.02</v>
      </c>
      <c r="E183" s="115" t="s">
        <v>1085</v>
      </c>
      <c r="F183" s="26" t="s">
        <v>80</v>
      </c>
      <c r="H183" s="156">
        <v>2</v>
      </c>
      <c r="M183" s="79"/>
    </row>
    <row r="184" spans="1:13" s="4" customFormat="1" ht="15" hidden="1" customHeight="1" outlineLevel="1" x14ac:dyDescent="0.2">
      <c r="A184" s="65"/>
      <c r="B184" s="26" t="s">
        <v>969</v>
      </c>
      <c r="C184" s="597"/>
      <c r="D184" s="85">
        <v>0.03</v>
      </c>
      <c r="E184" s="115" t="s">
        <v>1086</v>
      </c>
      <c r="F184" s="26" t="s">
        <v>82</v>
      </c>
      <c r="H184" s="156">
        <v>3</v>
      </c>
      <c r="M184" s="79"/>
    </row>
    <row r="185" spans="1:13" s="4" customFormat="1" ht="15" hidden="1" customHeight="1" outlineLevel="1" x14ac:dyDescent="0.2">
      <c r="A185" s="65"/>
      <c r="B185" s="26" t="s">
        <v>970</v>
      </c>
      <c r="C185" s="597"/>
      <c r="D185" s="85">
        <v>0.04</v>
      </c>
      <c r="E185" s="115" t="s">
        <v>1087</v>
      </c>
      <c r="F185" s="26" t="s">
        <v>84</v>
      </c>
      <c r="H185" s="156">
        <v>4</v>
      </c>
      <c r="M185" s="79"/>
    </row>
    <row r="186" spans="1:13" s="4" customFormat="1" ht="15" hidden="1" customHeight="1" outlineLevel="1" x14ac:dyDescent="0.2">
      <c r="A186" s="65"/>
      <c r="B186" s="26" t="s">
        <v>1232</v>
      </c>
      <c r="C186" s="597"/>
      <c r="D186" s="85">
        <v>0.05</v>
      </c>
      <c r="E186" s="115" t="s">
        <v>1088</v>
      </c>
      <c r="F186" s="26" t="s">
        <v>86</v>
      </c>
      <c r="H186" s="156">
        <v>5</v>
      </c>
      <c r="M186" s="79"/>
    </row>
    <row r="187" spans="1:13" s="4" customFormat="1" ht="15" hidden="1" customHeight="1" outlineLevel="1" x14ac:dyDescent="0.2">
      <c r="A187" s="65"/>
      <c r="B187" s="599"/>
      <c r="C187" s="597"/>
      <c r="D187" s="85">
        <v>0.06</v>
      </c>
      <c r="E187" s="115" t="s">
        <v>1089</v>
      </c>
      <c r="F187" s="26" t="s">
        <v>88</v>
      </c>
      <c r="H187" s="156">
        <v>6</v>
      </c>
      <c r="M187" s="79"/>
    </row>
    <row r="188" spans="1:13" s="4" customFormat="1" ht="15" hidden="1" customHeight="1" outlineLevel="1" x14ac:dyDescent="0.2">
      <c r="A188" s="65"/>
      <c r="B188" s="80" t="s">
        <v>8</v>
      </c>
      <c r="C188" s="597"/>
      <c r="D188" s="85">
        <v>7.0000000000000007E-2</v>
      </c>
      <c r="E188" s="115" t="s">
        <v>1090</v>
      </c>
      <c r="F188" s="26" t="s">
        <v>70</v>
      </c>
      <c r="H188" s="156">
        <v>7</v>
      </c>
      <c r="M188" s="79"/>
    </row>
    <row r="189" spans="1:13" s="4" customFormat="1" ht="15" hidden="1" customHeight="1" outlineLevel="1" x14ac:dyDescent="0.2">
      <c r="A189" s="65"/>
      <c r="B189" s="26" t="s">
        <v>1197</v>
      </c>
      <c r="C189" s="597"/>
      <c r="D189" s="85">
        <v>0.08</v>
      </c>
      <c r="E189" s="115" t="s">
        <v>1091</v>
      </c>
      <c r="F189" s="26" t="s">
        <v>1184</v>
      </c>
      <c r="H189" s="156">
        <v>8</v>
      </c>
      <c r="M189" s="79"/>
    </row>
    <row r="190" spans="1:13" s="4" customFormat="1" ht="15" hidden="1" customHeight="1" outlineLevel="1" x14ac:dyDescent="0.2">
      <c r="A190" s="65"/>
      <c r="B190" s="26" t="s">
        <v>1198</v>
      </c>
      <c r="C190" s="597"/>
      <c r="D190" s="85">
        <v>0.09</v>
      </c>
      <c r="E190" s="115" t="s">
        <v>1092</v>
      </c>
      <c r="F190" s="26" t="s">
        <v>66</v>
      </c>
      <c r="H190" s="156">
        <v>9</v>
      </c>
      <c r="M190" s="79"/>
    </row>
    <row r="191" spans="1:13" s="4" customFormat="1" ht="15" hidden="1" customHeight="1" outlineLevel="1" x14ac:dyDescent="0.2">
      <c r="A191" s="65"/>
      <c r="B191" s="26" t="s">
        <v>1199</v>
      </c>
      <c r="C191" s="597"/>
      <c r="D191" s="85">
        <v>0.1</v>
      </c>
      <c r="E191" s="115" t="s">
        <v>1093</v>
      </c>
      <c r="F191" s="43" t="s">
        <v>68</v>
      </c>
      <c r="H191" s="156">
        <v>10</v>
      </c>
      <c r="M191" s="79"/>
    </row>
    <row r="192" spans="1:13" s="4" customFormat="1" ht="15" hidden="1" customHeight="1" outlineLevel="1" x14ac:dyDescent="0.2">
      <c r="A192" s="65"/>
      <c r="B192" s="26" t="s">
        <v>1200</v>
      </c>
      <c r="C192" s="597"/>
      <c r="D192" s="85">
        <v>0.11</v>
      </c>
      <c r="E192" s="597"/>
      <c r="H192" s="156">
        <v>11</v>
      </c>
      <c r="M192" s="79"/>
    </row>
    <row r="193" spans="1:13" s="4" customFormat="1" ht="15" hidden="1" customHeight="1" outlineLevel="1" x14ac:dyDescent="0.2">
      <c r="A193" s="65"/>
      <c r="B193" s="26" t="s">
        <v>1201</v>
      </c>
      <c r="C193" s="597"/>
      <c r="D193" s="85">
        <v>0.12</v>
      </c>
      <c r="E193" s="597"/>
      <c r="H193" s="156">
        <v>12</v>
      </c>
      <c r="M193" s="79"/>
    </row>
    <row r="194" spans="1:13" s="4" customFormat="1" ht="15" hidden="1" customHeight="1" outlineLevel="1" x14ac:dyDescent="0.2">
      <c r="A194" s="65"/>
      <c r="B194" s="26" t="s">
        <v>1239</v>
      </c>
      <c r="C194" s="597"/>
      <c r="D194" s="85">
        <v>0.13</v>
      </c>
      <c r="E194" s="597"/>
      <c r="H194" s="156">
        <v>13</v>
      </c>
      <c r="M194" s="79"/>
    </row>
    <row r="195" spans="1:13" s="4" customFormat="1" ht="15" hidden="1" customHeight="1" outlineLevel="1" x14ac:dyDescent="0.2">
      <c r="A195" s="65"/>
      <c r="B195" s="26" t="s">
        <v>1202</v>
      </c>
      <c r="C195" s="597"/>
      <c r="D195" s="85">
        <v>0.14000000000000001</v>
      </c>
      <c r="E195" s="597"/>
      <c r="H195" s="156">
        <v>14</v>
      </c>
      <c r="M195" s="79"/>
    </row>
    <row r="196" spans="1:13" s="4" customFormat="1" ht="15" hidden="1" customHeight="1" outlineLevel="1" x14ac:dyDescent="0.2">
      <c r="A196" s="65"/>
      <c r="B196" s="26" t="s">
        <v>1203</v>
      </c>
      <c r="C196" s="597"/>
      <c r="D196" s="85">
        <v>0.15</v>
      </c>
      <c r="E196" s="597"/>
      <c r="H196" s="156">
        <v>15</v>
      </c>
      <c r="M196" s="79"/>
    </row>
    <row r="197" spans="1:13" s="4" customFormat="1" ht="15" hidden="1" customHeight="1" outlineLevel="1" x14ac:dyDescent="0.2">
      <c r="A197" s="65"/>
      <c r="B197" s="26" t="s">
        <v>1233</v>
      </c>
      <c r="C197" s="597"/>
      <c r="D197" s="85">
        <v>0.16</v>
      </c>
      <c r="E197" s="597"/>
      <c r="H197" s="156">
        <v>16</v>
      </c>
      <c r="M197" s="79"/>
    </row>
    <row r="198" spans="1:13" s="4" customFormat="1" ht="15" hidden="1" customHeight="1" outlineLevel="1" x14ac:dyDescent="0.2">
      <c r="A198" s="65"/>
      <c r="B198" s="26" t="s">
        <v>1094</v>
      </c>
      <c r="C198" s="597"/>
      <c r="D198" s="85">
        <v>0.17</v>
      </c>
      <c r="E198" s="597"/>
      <c r="H198" s="156">
        <v>17</v>
      </c>
      <c r="M198" s="79"/>
    </row>
    <row r="199" spans="1:13" s="4" customFormat="1" ht="15" hidden="1" customHeight="1" outlineLevel="1" x14ac:dyDescent="0.2">
      <c r="A199" s="65"/>
      <c r="B199" s="599"/>
      <c r="C199" s="597"/>
      <c r="D199" s="85">
        <v>0.18</v>
      </c>
      <c r="E199" s="597"/>
      <c r="H199" s="156">
        <v>18</v>
      </c>
      <c r="M199" s="79"/>
    </row>
    <row r="200" spans="1:13" s="4" customFormat="1" ht="15" hidden="1" customHeight="1" outlineLevel="1" x14ac:dyDescent="0.2">
      <c r="A200" s="65"/>
      <c r="B200" s="80" t="s">
        <v>8</v>
      </c>
      <c r="C200" s="597"/>
      <c r="D200" s="85">
        <v>0.19</v>
      </c>
      <c r="E200" s="597"/>
      <c r="H200" s="156">
        <v>19</v>
      </c>
      <c r="M200" s="79"/>
    </row>
    <row r="201" spans="1:13" s="4" customFormat="1" ht="15" hidden="1" customHeight="1" outlineLevel="1" x14ac:dyDescent="0.2">
      <c r="A201" s="65"/>
      <c r="B201" s="26" t="s">
        <v>1204</v>
      </c>
      <c r="C201" s="597"/>
      <c r="D201" s="85">
        <v>0.2</v>
      </c>
      <c r="E201" s="597"/>
      <c r="H201" s="156">
        <v>20</v>
      </c>
      <c r="M201" s="79"/>
    </row>
    <row r="202" spans="1:13" s="4" customFormat="1" ht="15" hidden="1" customHeight="1" outlineLevel="1" x14ac:dyDescent="0.2">
      <c r="A202" s="65"/>
      <c r="B202" s="26" t="s">
        <v>1205</v>
      </c>
      <c r="C202" s="597"/>
      <c r="D202" s="85">
        <v>0.21</v>
      </c>
      <c r="E202" s="597"/>
      <c r="H202" s="156">
        <v>21</v>
      </c>
      <c r="M202" s="79"/>
    </row>
    <row r="203" spans="1:13" s="4" customFormat="1" ht="15" hidden="1" customHeight="1" outlineLevel="1" x14ac:dyDescent="0.2">
      <c r="A203" s="65"/>
      <c r="B203" s="26" t="s">
        <v>1206</v>
      </c>
      <c r="C203" s="597"/>
      <c r="D203" s="85">
        <v>0.22</v>
      </c>
      <c r="E203" s="597"/>
      <c r="H203" s="156">
        <v>22</v>
      </c>
      <c r="M203" s="79"/>
    </row>
    <row r="204" spans="1:13" s="4" customFormat="1" ht="15" hidden="1" customHeight="1" outlineLevel="1" x14ac:dyDescent="0.2">
      <c r="A204" s="65"/>
      <c r="B204" s="26" t="s">
        <v>1207</v>
      </c>
      <c r="C204" s="597"/>
      <c r="D204" s="85">
        <v>0.23</v>
      </c>
      <c r="E204" s="597"/>
      <c r="H204" s="156">
        <v>23</v>
      </c>
      <c r="M204" s="79"/>
    </row>
    <row r="205" spans="1:13" s="4" customFormat="1" ht="15" hidden="1" customHeight="1" outlineLevel="1" x14ac:dyDescent="0.2">
      <c r="A205" s="65"/>
      <c r="B205" s="26" t="s">
        <v>1208</v>
      </c>
      <c r="C205" s="597"/>
      <c r="D205" s="85">
        <v>0.24</v>
      </c>
      <c r="E205" s="597"/>
      <c r="H205" s="156">
        <v>24</v>
      </c>
      <c r="M205" s="79"/>
    </row>
    <row r="206" spans="1:13" s="4" customFormat="1" ht="15" hidden="1" customHeight="1" outlineLevel="1" x14ac:dyDescent="0.2">
      <c r="A206" s="65"/>
      <c r="B206" s="26" t="s">
        <v>1234</v>
      </c>
      <c r="C206" s="597"/>
      <c r="D206" s="85">
        <v>0.25</v>
      </c>
      <c r="E206" s="597"/>
      <c r="H206" s="156">
        <v>25</v>
      </c>
      <c r="M206" s="79"/>
    </row>
    <row r="207" spans="1:13" s="4" customFormat="1" ht="15" hidden="1" customHeight="1" outlineLevel="1" x14ac:dyDescent="0.25">
      <c r="B207" s="26" t="s">
        <v>1209</v>
      </c>
      <c r="C207" s="597"/>
      <c r="D207" s="85">
        <v>0.26</v>
      </c>
      <c r="E207" s="597"/>
      <c r="H207" s="156">
        <v>26</v>
      </c>
      <c r="M207" s="79"/>
    </row>
    <row r="208" spans="1:13" s="4" customFormat="1" ht="15" hidden="1" customHeight="1" outlineLevel="1" x14ac:dyDescent="0.25">
      <c r="B208" s="26" t="s">
        <v>1235</v>
      </c>
      <c r="C208" s="597"/>
      <c r="D208" s="85">
        <v>0.27</v>
      </c>
      <c r="E208" s="597"/>
      <c r="H208" s="156">
        <v>27</v>
      </c>
      <c r="M208" s="79"/>
    </row>
    <row r="209" spans="2:13" s="4" customFormat="1" ht="15" hidden="1" customHeight="1" outlineLevel="1" x14ac:dyDescent="0.25">
      <c r="B209" s="26" t="s">
        <v>1210</v>
      </c>
      <c r="C209" s="597"/>
      <c r="D209" s="85">
        <v>0.28000000000000003</v>
      </c>
      <c r="E209" s="597"/>
      <c r="H209" s="156">
        <v>28</v>
      </c>
      <c r="M209" s="79"/>
    </row>
    <row r="210" spans="2:13" s="4" customFormat="1" ht="15" hidden="1" customHeight="1" outlineLevel="1" x14ac:dyDescent="0.25">
      <c r="B210" s="26" t="s">
        <v>1236</v>
      </c>
      <c r="C210" s="597"/>
      <c r="D210" s="85">
        <v>0.28999999999999998</v>
      </c>
      <c r="E210" s="597"/>
      <c r="H210" s="156">
        <v>29</v>
      </c>
      <c r="M210" s="79"/>
    </row>
    <row r="211" spans="2:13" s="4" customFormat="1" ht="15" hidden="1" customHeight="1" outlineLevel="1" x14ac:dyDescent="0.25">
      <c r="B211" s="26" t="s">
        <v>1211</v>
      </c>
      <c r="C211" s="597"/>
      <c r="D211" s="85">
        <v>0.3</v>
      </c>
      <c r="E211" s="597"/>
      <c r="H211" s="156">
        <v>30</v>
      </c>
      <c r="M211" s="79"/>
    </row>
    <row r="212" spans="2:13" s="4" customFormat="1" ht="15" hidden="1" customHeight="1" outlineLevel="1" x14ac:dyDescent="0.25">
      <c r="B212" s="26" t="s">
        <v>1237</v>
      </c>
      <c r="C212" s="597"/>
      <c r="D212" s="85">
        <v>0.35</v>
      </c>
      <c r="E212" s="597"/>
      <c r="H212" s="156">
        <v>31</v>
      </c>
      <c r="M212" s="79"/>
    </row>
    <row r="213" spans="2:13" s="4" customFormat="1" ht="15" hidden="1" customHeight="1" outlineLevel="1" x14ac:dyDescent="0.25">
      <c r="B213" s="26" t="s">
        <v>1212</v>
      </c>
      <c r="C213" s="597"/>
      <c r="D213" s="85">
        <v>0.4</v>
      </c>
      <c r="E213" s="597"/>
      <c r="H213" s="156">
        <v>32</v>
      </c>
      <c r="M213" s="79"/>
    </row>
    <row r="214" spans="2:13" s="4" customFormat="1" ht="15" hidden="1" customHeight="1" outlineLevel="1" x14ac:dyDescent="0.25">
      <c r="B214" s="26" t="s">
        <v>1238</v>
      </c>
      <c r="C214" s="597"/>
      <c r="D214" s="85">
        <v>0.45</v>
      </c>
      <c r="E214" s="597"/>
      <c r="H214" s="156">
        <v>33</v>
      </c>
      <c r="M214" s="79"/>
    </row>
    <row r="215" spans="2:13" s="4" customFormat="1" ht="15" hidden="1" customHeight="1" outlineLevel="1" x14ac:dyDescent="0.25">
      <c r="B215" s="597"/>
      <c r="C215" s="597"/>
      <c r="D215" s="85">
        <v>0.5</v>
      </c>
      <c r="E215" s="597"/>
      <c r="H215" s="156">
        <v>34</v>
      </c>
      <c r="M215" s="79"/>
    </row>
    <row r="216" spans="2:13" s="4" customFormat="1" ht="15" hidden="1" customHeight="1" outlineLevel="1" x14ac:dyDescent="0.25">
      <c r="B216" s="26" t="s">
        <v>1082</v>
      </c>
      <c r="C216" s="597"/>
      <c r="D216" s="85">
        <v>0.55000000000000004</v>
      </c>
      <c r="E216" s="597"/>
      <c r="H216" s="156">
        <v>35</v>
      </c>
      <c r="M216" s="79"/>
    </row>
    <row r="217" spans="2:13" s="4" customFormat="1" ht="15" hidden="1" customHeight="1" outlineLevel="1" x14ac:dyDescent="0.25">
      <c r="B217" s="26" t="s">
        <v>1216</v>
      </c>
      <c r="C217" s="597"/>
      <c r="D217" s="85">
        <v>0.6</v>
      </c>
      <c r="E217" s="597"/>
      <c r="H217" s="156">
        <v>36</v>
      </c>
      <c r="M217" s="79"/>
    </row>
    <row r="218" spans="2:13" s="4" customFormat="1" ht="15" hidden="1" customHeight="1" outlineLevel="1" x14ac:dyDescent="0.25">
      <c r="B218" s="26" t="s">
        <v>1217</v>
      </c>
      <c r="C218" s="597"/>
      <c r="D218" s="85">
        <v>0.65</v>
      </c>
      <c r="E218" s="597"/>
      <c r="H218" s="156">
        <v>37</v>
      </c>
      <c r="M218" s="79"/>
    </row>
    <row r="219" spans="2:13" s="4" customFormat="1" ht="15" hidden="1" customHeight="1" outlineLevel="1" x14ac:dyDescent="0.25">
      <c r="B219" s="26" t="s">
        <v>1218</v>
      </c>
      <c r="C219" s="597"/>
      <c r="D219" s="85">
        <v>0.7</v>
      </c>
      <c r="E219" s="597"/>
      <c r="H219" s="156">
        <v>38</v>
      </c>
      <c r="M219" s="79"/>
    </row>
    <row r="220" spans="2:13" s="4" customFormat="1" ht="15" hidden="1" customHeight="1" outlineLevel="1" x14ac:dyDescent="0.25">
      <c r="B220" s="26" t="s">
        <v>1219</v>
      </c>
      <c r="C220" s="597"/>
      <c r="D220" s="85">
        <v>0.75</v>
      </c>
      <c r="E220" s="597"/>
      <c r="H220" s="156">
        <v>39</v>
      </c>
      <c r="M220" s="79"/>
    </row>
    <row r="221" spans="2:13" s="4" customFormat="1" ht="15" hidden="1" customHeight="1" outlineLevel="1" x14ac:dyDescent="0.25">
      <c r="B221" s="26" t="s">
        <v>1220</v>
      </c>
      <c r="C221" s="597"/>
      <c r="D221" s="85">
        <v>0.8</v>
      </c>
      <c r="E221" s="597"/>
      <c r="H221" s="156">
        <v>40</v>
      </c>
      <c r="M221" s="79"/>
    </row>
    <row r="222" spans="2:13" s="4" customFormat="1" ht="15" hidden="1" customHeight="1" outlineLevel="1" x14ac:dyDescent="0.25">
      <c r="B222" s="26" t="s">
        <v>1221</v>
      </c>
      <c r="C222" s="597"/>
      <c r="D222" s="85">
        <v>0.85</v>
      </c>
      <c r="E222" s="597"/>
      <c r="H222" s="156">
        <v>41</v>
      </c>
      <c r="M222" s="79"/>
    </row>
    <row r="223" spans="2:13" s="4" customFormat="1" ht="15" hidden="1" customHeight="1" outlineLevel="1" x14ac:dyDescent="0.25">
      <c r="B223" s="26" t="s">
        <v>1222</v>
      </c>
      <c r="C223" s="597"/>
      <c r="D223" s="85">
        <v>0.9</v>
      </c>
      <c r="E223" s="597"/>
      <c r="H223" s="156">
        <v>42</v>
      </c>
      <c r="M223" s="79"/>
    </row>
    <row r="224" spans="2:13" s="4" customFormat="1" ht="15" hidden="1" customHeight="1" outlineLevel="1" x14ac:dyDescent="0.25">
      <c r="B224" s="26" t="s">
        <v>1223</v>
      </c>
      <c r="C224" s="597"/>
      <c r="D224" s="85">
        <v>0.95</v>
      </c>
      <c r="E224" s="597"/>
      <c r="H224" s="156">
        <v>43</v>
      </c>
      <c r="M224" s="79"/>
    </row>
    <row r="225" spans="2:13" s="4" customFormat="1" ht="15" hidden="1" customHeight="1" outlineLevel="1" x14ac:dyDescent="0.25">
      <c r="B225" s="26" t="s">
        <v>1224</v>
      </c>
      <c r="C225" s="597"/>
      <c r="D225" s="85">
        <v>1</v>
      </c>
      <c r="E225" s="597"/>
      <c r="H225" s="156">
        <v>44</v>
      </c>
      <c r="M225" s="79"/>
    </row>
    <row r="226" spans="2:13" s="4" customFormat="1" ht="15" hidden="1" customHeight="1" outlineLevel="1" x14ac:dyDescent="0.2">
      <c r="B226" s="26" t="s">
        <v>1225</v>
      </c>
      <c r="C226" s="597"/>
      <c r="D226" s="66"/>
      <c r="E226" s="597"/>
      <c r="H226" s="156">
        <v>45</v>
      </c>
      <c r="M226" s="79"/>
    </row>
    <row r="227" spans="2:13" s="4" customFormat="1" ht="15" hidden="1" customHeight="1" outlineLevel="1" x14ac:dyDescent="0.2">
      <c r="B227" s="26" t="s">
        <v>1226</v>
      </c>
      <c r="C227" s="65"/>
      <c r="D227" s="85">
        <v>0</v>
      </c>
      <c r="E227" s="66"/>
      <c r="H227" s="156">
        <v>46</v>
      </c>
      <c r="I227" s="67"/>
      <c r="J227" s="67"/>
      <c r="K227" s="65"/>
      <c r="L227" s="65"/>
      <c r="M227" s="79"/>
    </row>
    <row r="228" spans="2:13" s="4" customFormat="1" ht="15" hidden="1" customHeight="1" outlineLevel="1" x14ac:dyDescent="0.2">
      <c r="B228" s="65"/>
      <c r="C228" s="65"/>
      <c r="D228" s="85">
        <v>0.05</v>
      </c>
      <c r="E228" s="66"/>
      <c r="F228" s="67"/>
      <c r="G228" s="65"/>
      <c r="H228" s="156">
        <v>47</v>
      </c>
      <c r="I228" s="67"/>
      <c r="J228" s="67"/>
      <c r="K228" s="65"/>
      <c r="L228" s="65"/>
      <c r="M228" s="79"/>
    </row>
    <row r="229" spans="2:13" s="4" customFormat="1" ht="15" hidden="1" customHeight="1" outlineLevel="1" x14ac:dyDescent="0.2">
      <c r="B229" s="26" t="s">
        <v>1082</v>
      </c>
      <c r="C229" s="65"/>
      <c r="D229" s="85">
        <v>0.1</v>
      </c>
      <c r="E229" s="66"/>
      <c r="F229" s="67"/>
      <c r="G229" s="65"/>
      <c r="H229" s="156">
        <v>48</v>
      </c>
      <c r="I229" s="67"/>
      <c r="J229" s="67"/>
      <c r="K229" s="65"/>
      <c r="L229" s="65"/>
      <c r="M229" s="79"/>
    </row>
    <row r="230" spans="2:13" s="4" customFormat="1" ht="15" hidden="1" customHeight="1" outlineLevel="1" x14ac:dyDescent="0.2">
      <c r="B230" s="26" t="s">
        <v>1227</v>
      </c>
      <c r="C230" s="65"/>
      <c r="D230" s="26" t="s">
        <v>1082</v>
      </c>
      <c r="E230" s="66"/>
      <c r="F230" s="67"/>
      <c r="G230" s="65"/>
      <c r="H230" s="156">
        <v>49</v>
      </c>
      <c r="I230" s="67"/>
      <c r="J230" s="67"/>
      <c r="K230" s="65"/>
      <c r="L230" s="65"/>
      <c r="M230" s="79"/>
    </row>
    <row r="231" spans="2:13" s="4" customFormat="1" ht="15" hidden="1" customHeight="1" outlineLevel="1" x14ac:dyDescent="0.2">
      <c r="B231" s="26" t="s">
        <v>1228</v>
      </c>
      <c r="C231" s="65"/>
      <c r="D231" s="147" t="s">
        <v>1185</v>
      </c>
      <c r="E231" s="66"/>
      <c r="F231" s="67"/>
      <c r="G231" s="65"/>
      <c r="H231" s="156">
        <v>50</v>
      </c>
      <c r="I231" s="67"/>
      <c r="J231" s="67"/>
      <c r="K231" s="65"/>
      <c r="L231" s="65"/>
      <c r="M231" s="79"/>
    </row>
    <row r="232" spans="2:13" s="4" customFormat="1" ht="15" hidden="1" customHeight="1" outlineLevel="1" x14ac:dyDescent="0.2">
      <c r="B232" s="26" t="s">
        <v>1229</v>
      </c>
      <c r="C232" s="65"/>
      <c r="D232" s="147" t="s">
        <v>1186</v>
      </c>
      <c r="E232" s="66"/>
      <c r="F232" s="67"/>
      <c r="G232" s="65"/>
      <c r="H232" s="67"/>
      <c r="I232" s="67"/>
      <c r="J232" s="67"/>
      <c r="K232" s="65"/>
      <c r="L232" s="65"/>
      <c r="M232" s="79"/>
    </row>
    <row r="233" spans="2:13" s="4" customFormat="1" ht="15" customHeight="1" collapsed="1" x14ac:dyDescent="0.25">
      <c r="F233" s="5"/>
      <c r="H233" s="115"/>
    </row>
    <row r="234" spans="2:13" s="4" customFormat="1" ht="15" customHeight="1" x14ac:dyDescent="0.25">
      <c r="F234" s="5"/>
      <c r="H234" s="115"/>
    </row>
    <row r="235" spans="2:13" s="4" customFormat="1" ht="15" customHeight="1" x14ac:dyDescent="0.25">
      <c r="F235" s="5"/>
      <c r="H235" s="115"/>
    </row>
    <row r="236" spans="2:13" s="4" customFormat="1" ht="15" customHeight="1" x14ac:dyDescent="0.25">
      <c r="F236" s="5"/>
      <c r="H236" s="115"/>
    </row>
    <row r="237" spans="2:13" s="4" customFormat="1" ht="15" customHeight="1" x14ac:dyDescent="0.25">
      <c r="F237" s="5"/>
      <c r="H237" s="115"/>
    </row>
    <row r="238" spans="2:13" s="4" customFormat="1" ht="15" customHeight="1" x14ac:dyDescent="0.25">
      <c r="F238" s="5"/>
      <c r="H238" s="115"/>
    </row>
    <row r="239" spans="2:13" s="4" customFormat="1" ht="15" customHeight="1" x14ac:dyDescent="0.25">
      <c r="F239" s="5"/>
      <c r="H239" s="115"/>
    </row>
    <row r="240" spans="2:13"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row r="932" spans="6:8" s="4" customFormat="1" ht="15" customHeight="1" x14ac:dyDescent="0.25">
      <c r="F932" s="5"/>
      <c r="H932" s="115"/>
    </row>
    <row r="933" spans="6:8" s="4" customFormat="1" ht="15" customHeight="1" x14ac:dyDescent="0.25">
      <c r="F933" s="5"/>
      <c r="H933" s="115"/>
    </row>
    <row r="934" spans="6:8" s="4" customFormat="1" ht="15" customHeight="1" x14ac:dyDescent="0.25">
      <c r="F934" s="5"/>
      <c r="H934" s="115"/>
    </row>
    <row r="935" spans="6:8" s="4" customFormat="1" ht="15" customHeight="1" x14ac:dyDescent="0.25">
      <c r="F935" s="5"/>
      <c r="H935" s="115"/>
    </row>
    <row r="936" spans="6:8" s="4" customFormat="1" ht="15" customHeight="1" x14ac:dyDescent="0.25">
      <c r="F936" s="5"/>
      <c r="H936" s="115"/>
    </row>
    <row r="937" spans="6:8" s="4" customFormat="1" ht="15" customHeight="1" x14ac:dyDescent="0.25">
      <c r="F937" s="5"/>
      <c r="H937" s="115"/>
    </row>
    <row r="938" spans="6:8" s="4" customFormat="1" ht="15" customHeight="1" x14ac:dyDescent="0.25">
      <c r="F938" s="5"/>
      <c r="H938" s="115"/>
    </row>
    <row r="939" spans="6:8" s="4" customFormat="1" ht="15" customHeight="1" x14ac:dyDescent="0.25">
      <c r="F939" s="5"/>
      <c r="H939" s="115"/>
    </row>
    <row r="940" spans="6:8" s="4" customFormat="1" ht="15" customHeight="1" x14ac:dyDescent="0.25">
      <c r="F940" s="5"/>
      <c r="H940" s="115"/>
    </row>
    <row r="941" spans="6:8" s="4" customFormat="1" ht="15" customHeight="1" x14ac:dyDescent="0.25">
      <c r="F941" s="5"/>
      <c r="H941" s="115"/>
    </row>
    <row r="942" spans="6:8" s="4" customFormat="1" ht="15" customHeight="1" x14ac:dyDescent="0.25">
      <c r="F942" s="5"/>
      <c r="H942" s="115"/>
    </row>
    <row r="943" spans="6:8" s="4" customFormat="1" ht="15" customHeight="1" x14ac:dyDescent="0.25">
      <c r="F943" s="5"/>
      <c r="H943" s="115"/>
    </row>
    <row r="944" spans="6:8" s="4" customFormat="1" ht="15" customHeight="1" x14ac:dyDescent="0.25">
      <c r="F944" s="5"/>
      <c r="H944" s="115"/>
    </row>
    <row r="945" spans="6:8" s="4" customFormat="1" ht="15" customHeight="1" x14ac:dyDescent="0.25">
      <c r="F945" s="5"/>
      <c r="H945" s="115"/>
    </row>
    <row r="946" spans="6:8" s="4" customFormat="1" ht="15" customHeight="1" x14ac:dyDescent="0.25">
      <c r="F946" s="5"/>
      <c r="H946" s="115"/>
    </row>
    <row r="947" spans="6:8" s="4" customFormat="1" ht="15" customHeight="1" x14ac:dyDescent="0.25">
      <c r="F947" s="5"/>
      <c r="H947" s="115"/>
    </row>
    <row r="948" spans="6:8" s="4" customFormat="1" ht="15" customHeight="1" x14ac:dyDescent="0.25">
      <c r="F948" s="5"/>
      <c r="H948" s="115"/>
    </row>
    <row r="949" spans="6:8" s="4" customFormat="1" ht="15" customHeight="1" x14ac:dyDescent="0.25">
      <c r="F949" s="5"/>
      <c r="H949" s="115"/>
    </row>
    <row r="950" spans="6:8" s="4" customFormat="1" ht="15" customHeight="1" x14ac:dyDescent="0.25">
      <c r="F950" s="5"/>
      <c r="H950" s="115"/>
    </row>
    <row r="951" spans="6:8" s="4" customFormat="1" ht="15" customHeight="1" x14ac:dyDescent="0.25">
      <c r="F951" s="5"/>
      <c r="H951" s="115"/>
    </row>
    <row r="952" spans="6:8" s="4" customFormat="1" ht="15" customHeight="1" x14ac:dyDescent="0.25">
      <c r="F952" s="5"/>
      <c r="H952" s="115"/>
    </row>
    <row r="953" spans="6:8" s="4" customFormat="1" ht="15" customHeight="1" x14ac:dyDescent="0.25">
      <c r="F953" s="5"/>
      <c r="H953" s="115"/>
    </row>
    <row r="954" spans="6:8" s="4" customFormat="1" ht="15" customHeight="1" x14ac:dyDescent="0.25">
      <c r="F954" s="5"/>
      <c r="H954" s="115"/>
    </row>
  </sheetData>
  <sheetProtection algorithmName="SHA-512" hashValue="teVzG2EmVkr4vnGFQmSX1GZSEWShGfnre9jgiJj1HnfAXRVXR472OQQYN1MLUZnR1BUkJAY8DKQeAHyXZBwqkA==" saltValue="MvEcPxPB6vZ6yUl+qZlllA==" spinCount="100000" sheet="1" formatCells="0" formatColumns="0" formatRows="0" autoFilter="0"/>
  <mergeCells count="23">
    <mergeCell ref="C126:D126"/>
    <mergeCell ref="C127:D127"/>
    <mergeCell ref="C128:D128"/>
    <mergeCell ref="C123:D123"/>
    <mergeCell ref="C124:D124"/>
    <mergeCell ref="C125:D125"/>
    <mergeCell ref="C122:D122"/>
    <mergeCell ref="A17:I17"/>
    <mergeCell ref="B2:C2"/>
    <mergeCell ref="H7:I7"/>
    <mergeCell ref="H8:I8"/>
    <mergeCell ref="A113:B113"/>
    <mergeCell ref="A97:B97"/>
    <mergeCell ref="A10:B15"/>
    <mergeCell ref="F13:F15"/>
    <mergeCell ref="A6:E8"/>
    <mergeCell ref="H6:I6"/>
    <mergeCell ref="A132:B132"/>
    <mergeCell ref="D172:E172"/>
    <mergeCell ref="C131:E131"/>
    <mergeCell ref="C132:E132"/>
    <mergeCell ref="C133:E133"/>
    <mergeCell ref="C134:E134"/>
  </mergeCells>
  <phoneticPr fontId="2" type="noConversion"/>
  <dataValidations count="15">
    <dataValidation type="list" allowBlank="1" showInputMessage="1" showErrorMessage="1" sqref="C75:C84" xr:uid="{EF3D6D8F-F80D-48D5-9DAB-896E76917893}">
      <formula1>$F$181:$F$192</formula1>
    </dataValidation>
    <dataValidation type="list" allowBlank="1" showInputMessage="1" showErrorMessage="1" sqref="H6" xr:uid="{1F21B53A-B699-40A8-8681-C12BE865B27B}">
      <formula1>$B$229:$B$232</formula1>
    </dataValidation>
    <dataValidation type="list" allowBlank="1" showInputMessage="1" showErrorMessage="1" sqref="D99" xr:uid="{A191E61E-E04F-4A04-8200-1192A3941D7E}">
      <formula1>$E$176:$E$179</formula1>
    </dataValidation>
    <dataValidation type="list" allowBlank="1" showInputMessage="1" showErrorMessage="1" sqref="D100" xr:uid="{7F97C5E9-09D6-48EB-A47B-E545337D2C15}">
      <formula1>$F$176:$F$179</formula1>
    </dataValidation>
    <dataValidation type="list" allowBlank="1" showInputMessage="1" showErrorMessage="1" sqref="D101" xr:uid="{EFCA1448-79C1-4754-87DE-C1ACF556E955}">
      <formula1>$G$176:$G$179</formula1>
    </dataValidation>
    <dataValidation type="list" allowBlank="1" showInputMessage="1" showErrorMessage="1" sqref="D102" xr:uid="{D8C57BC2-7235-4A74-A2A0-39367F470CB7}">
      <formula1>$H$176:$H$179</formula1>
    </dataValidation>
    <dataValidation type="list" allowBlank="1" showInputMessage="1" showErrorMessage="1" sqref="D103" xr:uid="{E1BE9515-06ED-4167-9B7D-139E2CCAEC03}">
      <formula1>$I$176:$I$179</formula1>
    </dataValidation>
    <dataValidation type="list" allowBlank="1" showInputMessage="1" showErrorMessage="1" sqref="D104" xr:uid="{A83507AA-A096-43C4-B385-EEA0A74B01C4}">
      <formula1>$J$176:$J$179</formula1>
    </dataValidation>
    <dataValidation type="list" allowBlank="1" showInputMessage="1" showErrorMessage="1" sqref="D109" xr:uid="{E4BAD781-CD4F-4D04-A5E6-3C6A27B4B9FD}">
      <formula1>$K$176:$K$179</formula1>
    </dataValidation>
    <dataValidation type="list" allowBlank="1" showInputMessage="1" showErrorMessage="1" sqref="C116:C117 C123:D127" xr:uid="{C3C9ACF1-68CC-45D6-A23D-DFC565A7A212}">
      <formula1>$D$230:$D$232</formula1>
    </dataValidation>
    <dataValidation type="list" allowBlank="1" showInputMessage="1" showErrorMessage="1" sqref="C115" xr:uid="{A3EBB94A-80E9-4CCE-AB9D-300DC82F37F8}">
      <formula1>$D$227:$D$229</formula1>
    </dataValidation>
    <dataValidation type="list" allowBlank="1" showInputMessage="1" showErrorMessage="1" sqref="C131:E131" xr:uid="{7DBB5FD6-8663-4D67-9B1A-54399D3F13EE}">
      <formula1>$B$175:$B$178</formula1>
    </dataValidation>
    <dataValidation type="list" allowBlank="1" showInputMessage="1" showErrorMessage="1" sqref="C132:E132" xr:uid="{52AB264C-1BE7-4645-9567-679887ABF529}">
      <formula1>$B$180:$B$186</formula1>
    </dataValidation>
    <dataValidation type="list" allowBlank="1" showInputMessage="1" showErrorMessage="1" sqref="F121" xr:uid="{995D9BD9-593F-4C7E-B6C9-C73105400F47}">
      <formula1>$D$130:$D$137</formula1>
    </dataValidation>
    <dataValidation type="list" allowBlank="1" showInputMessage="1" showErrorMessage="1" sqref="C134:E134" xr:uid="{4C036E0E-FD21-4D6D-824F-B136C0C3243A}">
      <formula1>$B$200:$B$214</formula1>
    </dataValidation>
  </dataValidations>
  <printOptions horizontalCentered="1"/>
  <pageMargins left="0.25" right="0.25" top="0.75" bottom="0.75" header="0.3" footer="0.3"/>
  <pageSetup paperSize="8" scale="53"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 name="EpmWorksheetKeyString_GUID" r:id="rId3"/>
  </customProperties>
  <ignoredErrors>
    <ignoredError sqref="H22 E39 E28:E29 H28 E34:E35 E38 E42:E43 E46:E47 E52:E53 E57:E58 E73 H34 H42 H52 H38 H46 E109 F61:F64 F34:F38 H57 F30:F33 H30:H33 H36:H37 H40:H41 H44:H45 H48:H51 H54:H56 H59 H65 F69:H71 F39:F60 H66:H68 H25:H27 H24 F72 H72 F65:F68 H63:H64 H87 H86 H62 H60:H61 H91 H89 H93" unlockedFormula="1"/>
    <ignoredError sqref="I107" evalError="1" unlockedFormula="1"/>
  </ignoredError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ADE1077"/>
  <sheetViews>
    <sheetView zoomScale="55" zoomScaleNormal="55" zoomScaleSheetLayoutView="70" workbookViewId="0">
      <selection activeCell="B2" sqref="B2:D2"/>
    </sheetView>
  </sheetViews>
  <sheetFormatPr baseColWidth="10" defaultColWidth="16.6640625" defaultRowHeight="15" customHeight="1" outlineLevelRow="1" x14ac:dyDescent="0.25"/>
  <cols>
    <col min="1" max="1" width="22" style="13" customWidth="1"/>
    <col min="2" max="2" width="68.109375" style="13" customWidth="1"/>
    <col min="3" max="3" width="14.44140625" style="13" customWidth="1"/>
    <col min="4" max="4" width="33.88671875" style="13" customWidth="1"/>
    <col min="5" max="15" width="10.33203125" style="13" customWidth="1"/>
    <col min="16" max="16" width="28.5546875" style="89" customWidth="1"/>
    <col min="17" max="17" width="17.33203125" style="13" customWidth="1"/>
    <col min="18" max="18" width="13.88671875" style="186" bestFit="1" customWidth="1"/>
    <col min="19" max="19" width="49.6640625" style="13" customWidth="1"/>
    <col min="20" max="39" width="16.6640625" style="6"/>
    <col min="40" max="267" width="16.6640625" style="4"/>
    <col min="268" max="16384" width="16.6640625" style="13"/>
  </cols>
  <sheetData>
    <row r="1" spans="1:39" s="4" customFormat="1" ht="15" customHeight="1" x14ac:dyDescent="0.25">
      <c r="P1" s="5"/>
      <c r="Q1" s="379"/>
      <c r="R1" s="183"/>
      <c r="S1" s="379"/>
      <c r="T1" s="6"/>
      <c r="U1" s="6"/>
      <c r="V1" s="6"/>
      <c r="W1" s="6"/>
      <c r="X1" s="6"/>
      <c r="Y1" s="6"/>
      <c r="Z1" s="6"/>
      <c r="AA1" s="6"/>
      <c r="AB1" s="6"/>
      <c r="AC1" s="6"/>
      <c r="AD1" s="6"/>
      <c r="AE1" s="6"/>
      <c r="AF1" s="6"/>
      <c r="AG1" s="6"/>
      <c r="AH1" s="6"/>
      <c r="AI1" s="6"/>
      <c r="AJ1" s="6"/>
      <c r="AK1" s="6"/>
      <c r="AL1" s="6"/>
      <c r="AM1" s="6"/>
    </row>
    <row r="2" spans="1:39" s="4" customFormat="1" ht="15" customHeight="1" x14ac:dyDescent="0.25">
      <c r="A2" s="7" t="s">
        <v>0</v>
      </c>
      <c r="B2" s="615"/>
      <c r="C2" s="607"/>
      <c r="D2" s="608"/>
      <c r="P2" s="5"/>
      <c r="Q2" s="4" t="s">
        <v>1</v>
      </c>
      <c r="R2" s="183"/>
      <c r="T2" s="6"/>
      <c r="U2" s="6"/>
      <c r="V2" s="6"/>
      <c r="W2" s="6"/>
      <c r="X2" s="6"/>
      <c r="Y2" s="6"/>
      <c r="Z2" s="6"/>
      <c r="AA2" s="6"/>
      <c r="AB2" s="6"/>
      <c r="AC2" s="6"/>
      <c r="AD2" s="6"/>
      <c r="AE2" s="6"/>
      <c r="AF2" s="6"/>
      <c r="AG2" s="6"/>
      <c r="AH2" s="6"/>
      <c r="AI2" s="6"/>
      <c r="AJ2" s="6"/>
      <c r="AK2" s="6"/>
      <c r="AL2" s="6"/>
      <c r="AM2" s="6"/>
    </row>
    <row r="3" spans="1:39" s="4" customFormat="1" ht="15" customHeight="1" x14ac:dyDescent="0.25">
      <c r="B3" s="4" t="s">
        <v>2</v>
      </c>
      <c r="P3" s="5"/>
      <c r="Q3" s="4" t="s">
        <v>3</v>
      </c>
      <c r="R3" s="183"/>
      <c r="T3" s="6"/>
      <c r="U3" s="6"/>
      <c r="V3" s="6"/>
      <c r="W3" s="6"/>
      <c r="X3" s="6"/>
      <c r="Y3" s="6"/>
      <c r="Z3" s="6"/>
      <c r="AA3" s="6"/>
      <c r="AB3" s="6"/>
      <c r="AC3" s="6"/>
      <c r="AD3" s="6"/>
      <c r="AE3" s="6"/>
      <c r="AF3" s="6"/>
      <c r="AG3" s="6"/>
      <c r="AH3" s="6"/>
      <c r="AI3" s="6"/>
      <c r="AJ3" s="6"/>
      <c r="AK3" s="6"/>
      <c r="AL3" s="6"/>
      <c r="AM3" s="6"/>
    </row>
    <row r="4" spans="1:39" s="4" customFormat="1" ht="15" customHeight="1" x14ac:dyDescent="0.25">
      <c r="B4" s="4" t="s">
        <v>1260</v>
      </c>
      <c r="P4" s="5"/>
      <c r="Q4" s="7" t="s">
        <v>4</v>
      </c>
      <c r="R4" s="183"/>
      <c r="S4" s="7"/>
      <c r="T4" s="6"/>
      <c r="U4" s="6"/>
      <c r="V4" s="6"/>
      <c r="W4" s="6"/>
      <c r="X4" s="6"/>
      <c r="Y4" s="6"/>
      <c r="Z4" s="6"/>
      <c r="AA4" s="6"/>
      <c r="AB4" s="6"/>
      <c r="AC4" s="6"/>
      <c r="AD4" s="6"/>
      <c r="AE4" s="6"/>
      <c r="AF4" s="6"/>
      <c r="AG4" s="6"/>
      <c r="AH4" s="6"/>
      <c r="AI4" s="6"/>
      <c r="AJ4" s="6"/>
      <c r="AK4" s="6"/>
      <c r="AL4" s="6"/>
      <c r="AM4" s="6"/>
    </row>
    <row r="5" spans="1:39" s="4" customFormat="1" ht="15" customHeight="1" x14ac:dyDescent="0.25">
      <c r="P5" s="5"/>
      <c r="Q5" s="379"/>
      <c r="R5" s="183"/>
      <c r="S5" s="7"/>
      <c r="T5" s="6"/>
      <c r="U5" s="6"/>
      <c r="V5" s="6"/>
      <c r="W5" s="6"/>
      <c r="X5" s="6"/>
      <c r="Y5" s="6"/>
      <c r="Z5" s="6"/>
      <c r="AA5" s="6"/>
      <c r="AB5" s="6"/>
      <c r="AC5" s="6"/>
      <c r="AD5" s="6"/>
      <c r="AE5" s="6"/>
      <c r="AF5" s="6"/>
      <c r="AG5" s="6"/>
      <c r="AH5" s="6"/>
      <c r="AI5" s="6"/>
      <c r="AJ5" s="6"/>
      <c r="AK5" s="6"/>
      <c r="AL5" s="6"/>
      <c r="AM5" s="6"/>
    </row>
    <row r="6" spans="1:39" s="4" customFormat="1" ht="15" customHeight="1" x14ac:dyDescent="0.25">
      <c r="A6" s="684" t="s">
        <v>5</v>
      </c>
      <c r="B6" s="685"/>
      <c r="C6" s="685"/>
      <c r="D6" s="685"/>
      <c r="E6" s="685"/>
      <c r="F6" s="685"/>
      <c r="G6" s="685"/>
      <c r="H6" s="685"/>
      <c r="I6" s="685"/>
      <c r="J6" s="685"/>
      <c r="K6" s="685"/>
      <c r="L6" s="685"/>
      <c r="M6" s="685"/>
      <c r="N6" s="685"/>
      <c r="O6" s="686"/>
      <c r="P6" s="5"/>
      <c r="Q6" s="280" t="s">
        <v>7</v>
      </c>
      <c r="R6" s="622" t="s">
        <v>8</v>
      </c>
      <c r="S6" s="623"/>
      <c r="T6" s="6"/>
      <c r="U6" s="6"/>
      <c r="V6" s="6"/>
      <c r="W6" s="6"/>
      <c r="X6" s="6"/>
      <c r="Y6" s="6"/>
      <c r="Z6" s="6"/>
      <c r="AA6" s="6"/>
      <c r="AB6" s="6"/>
      <c r="AC6" s="6"/>
      <c r="AD6" s="6"/>
      <c r="AE6" s="6"/>
      <c r="AF6" s="6"/>
      <c r="AG6" s="6"/>
      <c r="AH6" s="6"/>
      <c r="AI6" s="6"/>
      <c r="AJ6" s="6"/>
      <c r="AK6" s="6"/>
      <c r="AL6" s="6"/>
      <c r="AM6" s="6"/>
    </row>
    <row r="7" spans="1:39" s="4" customFormat="1" ht="15" customHeight="1" x14ac:dyDescent="0.25">
      <c r="A7" s="687"/>
      <c r="B7" s="688"/>
      <c r="C7" s="688"/>
      <c r="D7" s="688"/>
      <c r="E7" s="688"/>
      <c r="F7" s="688"/>
      <c r="G7" s="688"/>
      <c r="H7" s="688"/>
      <c r="I7" s="688"/>
      <c r="J7" s="688"/>
      <c r="K7" s="688"/>
      <c r="L7" s="688"/>
      <c r="M7" s="688"/>
      <c r="N7" s="688"/>
      <c r="O7" s="689"/>
      <c r="P7" s="5"/>
      <c r="Q7" s="281" t="s">
        <v>10</v>
      </c>
      <c r="R7" s="600"/>
      <c r="S7" s="608"/>
      <c r="T7" s="6"/>
      <c r="U7" s="6"/>
      <c r="V7" s="6"/>
      <c r="W7" s="6"/>
      <c r="X7" s="6"/>
      <c r="Y7" s="6"/>
      <c r="Z7" s="6"/>
      <c r="AA7" s="6"/>
      <c r="AB7" s="6"/>
      <c r="AC7" s="6"/>
      <c r="AD7" s="6"/>
      <c r="AE7" s="6"/>
      <c r="AF7" s="6"/>
      <c r="AG7" s="6"/>
      <c r="AH7" s="6"/>
      <c r="AI7" s="6"/>
      <c r="AJ7" s="6"/>
      <c r="AK7" s="6"/>
      <c r="AL7" s="6"/>
      <c r="AM7" s="6"/>
    </row>
    <row r="8" spans="1:39" s="4" customFormat="1" ht="15" customHeight="1" x14ac:dyDescent="0.25">
      <c r="A8" s="690"/>
      <c r="B8" s="691"/>
      <c r="C8" s="691"/>
      <c r="D8" s="691"/>
      <c r="E8" s="691"/>
      <c r="F8" s="691"/>
      <c r="G8" s="691"/>
      <c r="H8" s="691"/>
      <c r="I8" s="691"/>
      <c r="J8" s="691"/>
      <c r="K8" s="691"/>
      <c r="L8" s="691"/>
      <c r="M8" s="691"/>
      <c r="N8" s="691"/>
      <c r="O8" s="692"/>
      <c r="P8" s="5"/>
      <c r="Q8" s="281" t="s">
        <v>12</v>
      </c>
      <c r="R8" s="600"/>
      <c r="S8" s="608"/>
      <c r="T8" s="6"/>
      <c r="U8" s="6"/>
      <c r="V8" s="6"/>
      <c r="W8" s="6"/>
      <c r="X8" s="6"/>
      <c r="Y8" s="6"/>
      <c r="Z8" s="6"/>
      <c r="AA8" s="6"/>
      <c r="AB8" s="6"/>
      <c r="AC8" s="6"/>
      <c r="AD8" s="6"/>
      <c r="AE8" s="6"/>
      <c r="AF8" s="6"/>
      <c r="AG8" s="6"/>
      <c r="AH8" s="6"/>
      <c r="AI8" s="6"/>
      <c r="AJ8" s="6"/>
      <c r="AK8" s="6"/>
      <c r="AL8" s="6"/>
      <c r="AM8" s="6"/>
    </row>
    <row r="9" spans="1:39" s="4" customFormat="1" ht="15" customHeight="1" x14ac:dyDescent="0.25">
      <c r="P9" s="5"/>
      <c r="Q9" s="379"/>
      <c r="R9" s="183"/>
      <c r="T9" s="6"/>
      <c r="U9" s="6"/>
      <c r="V9" s="6"/>
      <c r="W9" s="6"/>
      <c r="X9" s="6"/>
      <c r="Y9" s="6"/>
      <c r="Z9" s="6"/>
      <c r="AA9" s="6"/>
      <c r="AB9" s="6"/>
      <c r="AC9" s="6"/>
      <c r="AD9" s="6"/>
      <c r="AE9" s="6"/>
      <c r="AF9" s="6"/>
      <c r="AG9" s="6"/>
      <c r="AH9" s="6"/>
      <c r="AI9" s="6"/>
      <c r="AJ9" s="6"/>
      <c r="AK9" s="6"/>
      <c r="AL9" s="6"/>
      <c r="AM9" s="6"/>
    </row>
    <row r="10" spans="1:39" s="4" customFormat="1" ht="15" customHeight="1" x14ac:dyDescent="0.25">
      <c r="A10" s="684" t="s">
        <v>122</v>
      </c>
      <c r="B10" s="694"/>
      <c r="C10" s="626" t="s">
        <v>123</v>
      </c>
      <c r="D10" s="683"/>
      <c r="E10" s="497" t="s">
        <v>1241</v>
      </c>
      <c r="F10" s="497" t="s">
        <v>1242</v>
      </c>
      <c r="G10" s="497" t="s">
        <v>1243</v>
      </c>
      <c r="H10" s="497" t="s">
        <v>1244</v>
      </c>
      <c r="I10" s="497" t="s">
        <v>1245</v>
      </c>
      <c r="J10" s="497" t="s">
        <v>1246</v>
      </c>
      <c r="K10" s="497" t="s">
        <v>1247</v>
      </c>
      <c r="L10" s="497" t="s">
        <v>1248</v>
      </c>
      <c r="M10" s="497" t="s">
        <v>1249</v>
      </c>
      <c r="N10" s="497" t="s">
        <v>1250</v>
      </c>
      <c r="O10" s="10" t="s">
        <v>124</v>
      </c>
      <c r="P10" s="5"/>
      <c r="Q10" s="379"/>
      <c r="R10" s="171"/>
      <c r="T10" s="6"/>
      <c r="U10" s="6"/>
      <c r="V10" s="6"/>
      <c r="W10" s="6"/>
      <c r="X10" s="6"/>
      <c r="Y10" s="6"/>
      <c r="Z10" s="6"/>
      <c r="AA10" s="6"/>
      <c r="AB10" s="6"/>
      <c r="AC10" s="6"/>
      <c r="AD10" s="6"/>
      <c r="AE10" s="6"/>
      <c r="AF10" s="6"/>
      <c r="AG10" s="6"/>
      <c r="AH10" s="6"/>
      <c r="AI10" s="6"/>
      <c r="AJ10" s="6"/>
      <c r="AK10" s="6"/>
      <c r="AL10" s="6"/>
      <c r="AM10" s="6"/>
    </row>
    <row r="11" spans="1:39" s="4" customFormat="1" ht="15" customHeight="1" x14ac:dyDescent="0.25">
      <c r="A11" s="695"/>
      <c r="B11" s="696"/>
      <c r="C11" s="626" t="s">
        <v>125</v>
      </c>
      <c r="D11" s="683"/>
      <c r="E11" s="90">
        <f t="shared" ref="E11:M11" si="0">SUM(E12:E16)</f>
        <v>0</v>
      </c>
      <c r="F11" s="90">
        <f t="shared" si="0"/>
        <v>0</v>
      </c>
      <c r="G11" s="90">
        <f t="shared" si="0"/>
        <v>0</v>
      </c>
      <c r="H11" s="90">
        <f t="shared" si="0"/>
        <v>0</v>
      </c>
      <c r="I11" s="90">
        <f t="shared" si="0"/>
        <v>0</v>
      </c>
      <c r="J11" s="90">
        <f t="shared" si="0"/>
        <v>0</v>
      </c>
      <c r="K11" s="90">
        <f t="shared" si="0"/>
        <v>0</v>
      </c>
      <c r="L11" s="90">
        <f t="shared" si="0"/>
        <v>0</v>
      </c>
      <c r="M11" s="90">
        <f t="shared" si="0"/>
        <v>0</v>
      </c>
      <c r="N11" s="90">
        <f>SUM(N12:N16)</f>
        <v>0</v>
      </c>
      <c r="O11" s="91">
        <f>E11+F11+G11+H11+I11+J11+K11+L11+M11+N11</f>
        <v>0</v>
      </c>
      <c r="P11" s="5"/>
      <c r="Q11" s="379"/>
      <c r="R11" s="171"/>
      <c r="T11" s="6"/>
      <c r="U11" s="6"/>
      <c r="V11" s="6"/>
      <c r="W11" s="6"/>
      <c r="X11" s="6"/>
      <c r="Y11" s="6"/>
      <c r="Z11" s="6"/>
      <c r="AA11" s="6"/>
      <c r="AB11" s="6"/>
      <c r="AC11" s="6"/>
      <c r="AD11" s="6"/>
      <c r="AE11" s="6"/>
      <c r="AF11" s="6"/>
      <c r="AG11" s="6"/>
      <c r="AH11" s="6"/>
      <c r="AI11" s="6"/>
      <c r="AJ11" s="6"/>
      <c r="AK11" s="6"/>
      <c r="AL11" s="6"/>
      <c r="AM11" s="6"/>
    </row>
    <row r="12" spans="1:39" s="4" customFormat="1" ht="15" customHeight="1" x14ac:dyDescent="0.25">
      <c r="A12" s="695"/>
      <c r="B12" s="696"/>
      <c r="C12" s="669" t="s">
        <v>126</v>
      </c>
      <c r="D12" s="665"/>
      <c r="E12" s="92"/>
      <c r="F12" s="92"/>
      <c r="G12" s="92"/>
      <c r="H12" s="92"/>
      <c r="I12" s="92"/>
      <c r="J12" s="92"/>
      <c r="K12" s="92"/>
      <c r="L12" s="92"/>
      <c r="M12" s="92"/>
      <c r="N12" s="92"/>
      <c r="O12" s="535">
        <f>SUM(E12:N12)</f>
        <v>0</v>
      </c>
      <c r="P12" s="5"/>
      <c r="Q12" s="379"/>
      <c r="R12" s="171"/>
      <c r="T12" s="6"/>
      <c r="U12" s="6"/>
      <c r="V12" s="6"/>
      <c r="W12" s="6"/>
      <c r="X12" s="6"/>
      <c r="Y12" s="6"/>
      <c r="Z12" s="6"/>
      <c r="AA12" s="6"/>
      <c r="AB12" s="6"/>
      <c r="AC12" s="6"/>
      <c r="AD12" s="6"/>
      <c r="AE12" s="6"/>
      <c r="AF12" s="6"/>
      <c r="AG12" s="6"/>
      <c r="AH12" s="6"/>
      <c r="AI12" s="6"/>
      <c r="AJ12" s="6"/>
      <c r="AK12" s="6"/>
      <c r="AL12" s="6"/>
      <c r="AM12" s="6"/>
    </row>
    <row r="13" spans="1:39" s="4" customFormat="1" ht="15" customHeight="1" x14ac:dyDescent="0.25">
      <c r="A13" s="695"/>
      <c r="B13" s="696"/>
      <c r="C13" s="669" t="s">
        <v>127</v>
      </c>
      <c r="D13" s="665"/>
      <c r="E13" s="92"/>
      <c r="F13" s="92"/>
      <c r="G13" s="92"/>
      <c r="H13" s="92"/>
      <c r="I13" s="92"/>
      <c r="J13" s="92"/>
      <c r="K13" s="92"/>
      <c r="L13" s="92"/>
      <c r="M13" s="92"/>
      <c r="N13" s="92"/>
      <c r="O13" s="535">
        <f t="shared" ref="O13:O16" si="1">SUM(E13:N13)</f>
        <v>0</v>
      </c>
      <c r="P13" s="11"/>
      <c r="Q13" s="379"/>
      <c r="R13" s="183"/>
      <c r="S13" s="379"/>
      <c r="T13" s="6"/>
      <c r="U13" s="6"/>
      <c r="V13" s="6"/>
      <c r="W13" s="6"/>
      <c r="X13" s="6"/>
      <c r="Y13" s="6"/>
      <c r="Z13" s="6"/>
      <c r="AA13" s="6"/>
      <c r="AB13" s="6"/>
      <c r="AC13" s="6"/>
      <c r="AD13" s="6"/>
      <c r="AE13" s="6"/>
      <c r="AF13" s="6"/>
      <c r="AG13" s="6"/>
      <c r="AH13" s="6"/>
      <c r="AI13" s="6"/>
      <c r="AJ13" s="6"/>
      <c r="AK13" s="6"/>
      <c r="AL13" s="6"/>
      <c r="AM13" s="6"/>
    </row>
    <row r="14" spans="1:39" s="4" customFormat="1" ht="15" customHeight="1" x14ac:dyDescent="0.25">
      <c r="A14" s="695"/>
      <c r="B14" s="696"/>
      <c r="C14" s="669" t="s">
        <v>128</v>
      </c>
      <c r="D14" s="665"/>
      <c r="E14" s="92"/>
      <c r="F14" s="92"/>
      <c r="G14" s="92"/>
      <c r="H14" s="92"/>
      <c r="I14" s="92"/>
      <c r="J14" s="92"/>
      <c r="K14" s="92"/>
      <c r="L14" s="92"/>
      <c r="M14" s="92"/>
      <c r="N14" s="92"/>
      <c r="O14" s="535">
        <f t="shared" si="1"/>
        <v>0</v>
      </c>
      <c r="P14" s="11"/>
      <c r="Q14" s="98"/>
      <c r="R14" s="183"/>
      <c r="S14" s="379"/>
      <c r="T14" s="6"/>
      <c r="U14" s="6"/>
      <c r="V14" s="6"/>
      <c r="W14" s="6"/>
      <c r="X14" s="6"/>
      <c r="Y14" s="6"/>
      <c r="Z14" s="6"/>
      <c r="AA14" s="6"/>
      <c r="AB14" s="6"/>
      <c r="AC14" s="6"/>
      <c r="AD14" s="6"/>
      <c r="AE14" s="6"/>
      <c r="AF14" s="6"/>
      <c r="AG14" s="6"/>
      <c r="AH14" s="6"/>
      <c r="AI14" s="6"/>
      <c r="AJ14" s="6"/>
      <c r="AK14" s="6"/>
      <c r="AL14" s="6"/>
      <c r="AM14" s="6"/>
    </row>
    <row r="15" spans="1:39" s="4" customFormat="1" ht="15" customHeight="1" x14ac:dyDescent="0.25">
      <c r="A15" s="695"/>
      <c r="B15" s="696"/>
      <c r="C15" s="669" t="s">
        <v>129</v>
      </c>
      <c r="D15" s="665"/>
      <c r="E15" s="92"/>
      <c r="F15" s="92"/>
      <c r="G15" s="92"/>
      <c r="H15" s="92"/>
      <c r="I15" s="92"/>
      <c r="J15" s="92"/>
      <c r="K15" s="92"/>
      <c r="L15" s="92"/>
      <c r="M15" s="92"/>
      <c r="N15" s="92"/>
      <c r="O15" s="535">
        <f t="shared" si="1"/>
        <v>0</v>
      </c>
      <c r="P15" s="11"/>
      <c r="Q15" s="98"/>
      <c r="R15" s="183"/>
      <c r="S15" s="379"/>
      <c r="T15" s="6"/>
      <c r="U15" s="6"/>
      <c r="V15" s="6"/>
      <c r="W15" s="6"/>
      <c r="X15" s="6"/>
      <c r="Y15" s="6"/>
      <c r="Z15" s="6"/>
      <c r="AA15" s="6"/>
      <c r="AB15" s="6"/>
      <c r="AC15" s="6"/>
      <c r="AD15" s="6"/>
      <c r="AE15" s="6"/>
      <c r="AF15" s="6"/>
      <c r="AG15" s="6"/>
      <c r="AH15" s="6"/>
      <c r="AI15" s="6"/>
      <c r="AJ15" s="6"/>
      <c r="AK15" s="6"/>
      <c r="AL15" s="6"/>
      <c r="AM15" s="6"/>
    </row>
    <row r="16" spans="1:39" s="4" customFormat="1" ht="15" customHeight="1" x14ac:dyDescent="0.25">
      <c r="A16" s="697"/>
      <c r="B16" s="698"/>
      <c r="C16" s="669" t="s">
        <v>130</v>
      </c>
      <c r="D16" s="665"/>
      <c r="E16" s="92"/>
      <c r="F16" s="92"/>
      <c r="G16" s="92"/>
      <c r="H16" s="92"/>
      <c r="I16" s="92"/>
      <c r="J16" s="92"/>
      <c r="K16" s="92"/>
      <c r="L16" s="92"/>
      <c r="M16" s="92"/>
      <c r="N16" s="92"/>
      <c r="O16" s="535">
        <f t="shared" si="1"/>
        <v>0</v>
      </c>
      <c r="P16" s="11"/>
      <c r="Q16" s="98"/>
      <c r="R16" s="183"/>
      <c r="S16" s="379"/>
      <c r="T16" s="6"/>
      <c r="U16" s="6"/>
      <c r="V16" s="6"/>
      <c r="W16" s="6"/>
      <c r="X16" s="6"/>
      <c r="Y16" s="6"/>
      <c r="Z16" s="6"/>
      <c r="AA16" s="6"/>
      <c r="AB16" s="6"/>
      <c r="AC16" s="6"/>
      <c r="AD16" s="6"/>
      <c r="AE16" s="6"/>
      <c r="AF16" s="6"/>
      <c r="AG16" s="6"/>
      <c r="AH16" s="6"/>
      <c r="AI16" s="6"/>
      <c r="AJ16" s="6"/>
      <c r="AK16" s="6"/>
      <c r="AL16" s="6"/>
      <c r="AM16" s="6"/>
    </row>
    <row r="17" spans="1:39" s="4" customFormat="1" ht="15" customHeight="1" x14ac:dyDescent="0.25">
      <c r="A17" s="379"/>
      <c r="B17" s="379"/>
      <c r="C17" s="379"/>
      <c r="D17" s="379"/>
      <c r="E17" s="379"/>
      <c r="F17" s="379"/>
      <c r="G17" s="379"/>
      <c r="H17" s="379"/>
      <c r="I17" s="379"/>
      <c r="J17" s="379"/>
      <c r="K17" s="379"/>
      <c r="L17" s="379"/>
      <c r="M17" s="379"/>
      <c r="N17" s="379"/>
      <c r="O17" s="379"/>
      <c r="P17" s="12"/>
      <c r="Q17" s="379"/>
      <c r="R17" s="183"/>
      <c r="S17" s="379"/>
      <c r="T17" s="6"/>
      <c r="U17" s="6"/>
      <c r="V17" s="6"/>
      <c r="W17" s="6"/>
      <c r="X17" s="6"/>
      <c r="Y17" s="6"/>
      <c r="Z17" s="6"/>
      <c r="AA17" s="6"/>
      <c r="AB17" s="6"/>
      <c r="AC17" s="6"/>
      <c r="AD17" s="6"/>
      <c r="AE17" s="6"/>
      <c r="AF17" s="6"/>
      <c r="AG17" s="6"/>
      <c r="AH17" s="6"/>
      <c r="AI17" s="6"/>
      <c r="AJ17" s="6"/>
      <c r="AK17" s="6"/>
      <c r="AL17" s="6"/>
      <c r="AM17" s="6"/>
    </row>
    <row r="18" spans="1:39" s="4" customFormat="1" ht="15" customHeight="1" x14ac:dyDescent="0.25">
      <c r="A18" s="684" t="s">
        <v>131</v>
      </c>
      <c r="B18" s="694"/>
      <c r="C18" s="626" t="s">
        <v>123</v>
      </c>
      <c r="D18" s="683"/>
      <c r="E18" s="497" t="s">
        <v>1241</v>
      </c>
      <c r="F18" s="497" t="s">
        <v>1242</v>
      </c>
      <c r="G18" s="497" t="s">
        <v>1243</v>
      </c>
      <c r="H18" s="497" t="s">
        <v>1244</v>
      </c>
      <c r="I18" s="497" t="s">
        <v>1245</v>
      </c>
      <c r="J18" s="497" t="s">
        <v>1246</v>
      </c>
      <c r="K18" s="497" t="s">
        <v>1247</v>
      </c>
      <c r="L18" s="497" t="s">
        <v>1248</v>
      </c>
      <c r="M18" s="497" t="s">
        <v>1249</v>
      </c>
      <c r="N18" s="497" t="s">
        <v>1250</v>
      </c>
      <c r="O18" s="10" t="s">
        <v>124</v>
      </c>
      <c r="P18" s="11"/>
      <c r="Q18" s="98"/>
      <c r="R18" s="183"/>
      <c r="S18" s="379"/>
      <c r="T18" s="6"/>
      <c r="U18" s="6"/>
      <c r="V18" s="6"/>
      <c r="W18" s="6"/>
      <c r="X18" s="6"/>
      <c r="Y18" s="6"/>
      <c r="Z18" s="6"/>
      <c r="AA18" s="6"/>
      <c r="AB18" s="6"/>
      <c r="AC18" s="6"/>
      <c r="AD18" s="6"/>
      <c r="AE18" s="6"/>
      <c r="AF18" s="6"/>
      <c r="AG18" s="6"/>
      <c r="AH18" s="6"/>
      <c r="AI18" s="6"/>
      <c r="AJ18" s="6"/>
      <c r="AK18" s="6"/>
      <c r="AL18" s="6"/>
      <c r="AM18" s="6"/>
    </row>
    <row r="19" spans="1:39" s="4" customFormat="1" ht="15" customHeight="1" x14ac:dyDescent="0.25">
      <c r="A19" s="695"/>
      <c r="B19" s="696"/>
      <c r="C19" s="626" t="s">
        <v>125</v>
      </c>
      <c r="D19" s="683"/>
      <c r="E19" s="90">
        <f>SUM(E20:E24)</f>
        <v>0</v>
      </c>
      <c r="F19" s="90">
        <f t="shared" ref="F19:N19" si="2">SUM(F20:F24)</f>
        <v>0</v>
      </c>
      <c r="G19" s="90">
        <f t="shared" si="2"/>
        <v>0</v>
      </c>
      <c r="H19" s="90">
        <f t="shared" si="2"/>
        <v>0</v>
      </c>
      <c r="I19" s="90">
        <f t="shared" si="2"/>
        <v>0</v>
      </c>
      <c r="J19" s="90">
        <f t="shared" si="2"/>
        <v>0</v>
      </c>
      <c r="K19" s="90">
        <f t="shared" si="2"/>
        <v>0</v>
      </c>
      <c r="L19" s="90">
        <f t="shared" si="2"/>
        <v>0</v>
      </c>
      <c r="M19" s="90">
        <f t="shared" si="2"/>
        <v>0</v>
      </c>
      <c r="N19" s="90">
        <f t="shared" si="2"/>
        <v>0</v>
      </c>
      <c r="O19" s="91">
        <f t="shared" ref="O19" si="3">E19+F19+G19+H19+I19+J19+K19+L19+M19+N19</f>
        <v>0</v>
      </c>
      <c r="P19" s="12"/>
      <c r="Q19" s="379"/>
      <c r="R19" s="183"/>
      <c r="S19" s="379"/>
      <c r="T19" s="6"/>
      <c r="U19" s="6"/>
      <c r="V19" s="6"/>
      <c r="W19" s="6"/>
      <c r="X19" s="6"/>
      <c r="Y19" s="6"/>
      <c r="Z19" s="6"/>
      <c r="AA19" s="6"/>
      <c r="AB19" s="6"/>
      <c r="AC19" s="6"/>
      <c r="AD19" s="6"/>
      <c r="AE19" s="6"/>
      <c r="AF19" s="6"/>
      <c r="AG19" s="6"/>
      <c r="AH19" s="6"/>
      <c r="AI19" s="6"/>
      <c r="AJ19" s="6"/>
      <c r="AK19" s="6"/>
      <c r="AL19" s="6"/>
      <c r="AM19" s="6"/>
    </row>
    <row r="20" spans="1:39" s="4" customFormat="1" ht="15" customHeight="1" x14ac:dyDescent="0.25">
      <c r="A20" s="695"/>
      <c r="B20" s="696"/>
      <c r="C20" s="669" t="s">
        <v>126</v>
      </c>
      <c r="D20" s="665"/>
      <c r="E20" s="92"/>
      <c r="F20" s="92"/>
      <c r="G20" s="92"/>
      <c r="H20" s="92"/>
      <c r="I20" s="92"/>
      <c r="J20" s="92"/>
      <c r="K20" s="92"/>
      <c r="L20" s="92"/>
      <c r="M20" s="92"/>
      <c r="N20" s="92"/>
      <c r="O20" s="535">
        <f t="shared" ref="O20:O24" si="4">SUM(E20:N20)</f>
        <v>0</v>
      </c>
      <c r="P20" s="11"/>
      <c r="Q20" s="11"/>
      <c r="R20" s="11"/>
      <c r="S20" s="11"/>
      <c r="T20" s="6"/>
      <c r="U20" s="6"/>
      <c r="V20" s="6"/>
      <c r="W20" s="6"/>
      <c r="X20" s="6"/>
      <c r="Y20" s="6"/>
      <c r="Z20" s="6"/>
      <c r="AA20" s="6"/>
      <c r="AB20" s="6"/>
      <c r="AC20" s="6"/>
      <c r="AD20" s="6"/>
      <c r="AE20" s="6"/>
      <c r="AF20" s="6"/>
      <c r="AG20" s="6"/>
      <c r="AH20" s="6"/>
      <c r="AI20" s="6"/>
      <c r="AJ20" s="6"/>
      <c r="AK20" s="6"/>
      <c r="AL20" s="6"/>
      <c r="AM20" s="6"/>
    </row>
    <row r="21" spans="1:39" ht="15" customHeight="1" x14ac:dyDescent="0.25">
      <c r="A21" s="695"/>
      <c r="B21" s="696"/>
      <c r="C21" s="669" t="s">
        <v>127</v>
      </c>
      <c r="D21" s="665"/>
      <c r="E21" s="92"/>
      <c r="F21" s="92"/>
      <c r="G21" s="92"/>
      <c r="H21" s="92"/>
      <c r="I21" s="92"/>
      <c r="J21" s="92"/>
      <c r="K21" s="92"/>
      <c r="L21" s="92"/>
      <c r="M21" s="92"/>
      <c r="N21" s="92"/>
      <c r="O21" s="535">
        <f t="shared" si="4"/>
        <v>0</v>
      </c>
      <c r="P21" s="12"/>
      <c r="Q21" s="12"/>
      <c r="R21" s="12"/>
      <c r="S21" s="12"/>
    </row>
    <row r="22" spans="1:39" ht="15" customHeight="1" x14ac:dyDescent="0.25">
      <c r="A22" s="695"/>
      <c r="B22" s="696"/>
      <c r="C22" s="669" t="s">
        <v>132</v>
      </c>
      <c r="D22" s="665"/>
      <c r="E22" s="92"/>
      <c r="F22" s="92"/>
      <c r="G22" s="92"/>
      <c r="H22" s="92"/>
      <c r="I22" s="92"/>
      <c r="J22" s="92"/>
      <c r="K22" s="92"/>
      <c r="L22" s="92"/>
      <c r="M22" s="92"/>
      <c r="N22" s="92"/>
      <c r="O22" s="535">
        <f t="shared" si="4"/>
        <v>0</v>
      </c>
      <c r="P22" s="11"/>
      <c r="Q22" s="11"/>
      <c r="R22" s="11"/>
      <c r="S22" s="11"/>
    </row>
    <row r="23" spans="1:39" ht="15" customHeight="1" x14ac:dyDescent="0.25">
      <c r="A23" s="695"/>
      <c r="B23" s="696"/>
      <c r="C23" s="669" t="s">
        <v>129</v>
      </c>
      <c r="D23" s="665"/>
      <c r="E23" s="92"/>
      <c r="F23" s="92"/>
      <c r="G23" s="92"/>
      <c r="H23" s="92"/>
      <c r="I23" s="92"/>
      <c r="J23" s="92"/>
      <c r="K23" s="92"/>
      <c r="L23" s="92"/>
      <c r="M23" s="92"/>
      <c r="N23" s="92"/>
      <c r="O23" s="535">
        <f t="shared" si="4"/>
        <v>0</v>
      </c>
      <c r="P23" s="12"/>
      <c r="Q23" s="12"/>
      <c r="R23" s="12"/>
      <c r="S23" s="12"/>
    </row>
    <row r="24" spans="1:39" ht="15" customHeight="1" x14ac:dyDescent="0.25">
      <c r="A24" s="697"/>
      <c r="B24" s="698"/>
      <c r="C24" s="669" t="s">
        <v>133</v>
      </c>
      <c r="D24" s="665"/>
      <c r="E24" s="92"/>
      <c r="F24" s="92"/>
      <c r="G24" s="92"/>
      <c r="H24" s="92"/>
      <c r="I24" s="92"/>
      <c r="J24" s="92"/>
      <c r="K24" s="92"/>
      <c r="L24" s="92"/>
      <c r="M24" s="92"/>
      <c r="N24" s="92"/>
      <c r="O24" s="535">
        <f t="shared" si="4"/>
        <v>0</v>
      </c>
      <c r="P24" s="5"/>
      <c r="Q24" s="12"/>
      <c r="R24" s="12"/>
      <c r="S24" s="12"/>
    </row>
    <row r="25" spans="1:39" ht="15" customHeight="1" x14ac:dyDescent="0.25">
      <c r="A25" s="4"/>
      <c r="B25" s="4"/>
      <c r="C25" s="4"/>
      <c r="D25" s="4"/>
      <c r="E25" s="4"/>
      <c r="F25" s="4"/>
      <c r="G25" s="4"/>
      <c r="H25" s="4"/>
      <c r="I25" s="4"/>
      <c r="J25" s="4"/>
      <c r="K25" s="4"/>
      <c r="L25" s="4"/>
      <c r="M25" s="4"/>
      <c r="N25" s="4"/>
      <c r="O25" s="4"/>
      <c r="P25" s="5"/>
      <c r="Q25" s="12"/>
      <c r="R25" s="12"/>
      <c r="S25" s="12"/>
    </row>
    <row r="26" spans="1:39" s="4" customFormat="1" ht="15" customHeight="1" x14ac:dyDescent="0.25">
      <c r="A26" s="684" t="s">
        <v>134</v>
      </c>
      <c r="B26" s="694"/>
      <c r="C26" s="626" t="s">
        <v>123</v>
      </c>
      <c r="D26" s="683"/>
      <c r="E26" s="497" t="s">
        <v>1241</v>
      </c>
      <c r="F26" s="497" t="s">
        <v>1242</v>
      </c>
      <c r="G26" s="497" t="s">
        <v>1243</v>
      </c>
      <c r="H26" s="497" t="s">
        <v>1244</v>
      </c>
      <c r="I26" s="497" t="s">
        <v>1245</v>
      </c>
      <c r="J26" s="497" t="s">
        <v>1246</v>
      </c>
      <c r="K26" s="497" t="s">
        <v>1247</v>
      </c>
      <c r="L26" s="497" t="s">
        <v>1248</v>
      </c>
      <c r="M26" s="497" t="s">
        <v>1249</v>
      </c>
      <c r="N26" s="497" t="s">
        <v>1250</v>
      </c>
      <c r="O26" s="10" t="s">
        <v>124</v>
      </c>
      <c r="P26" s="11"/>
      <c r="Q26" s="12"/>
      <c r="R26" s="12"/>
      <c r="S26" s="12"/>
      <c r="T26" s="14"/>
      <c r="U26" s="14"/>
      <c r="V26" s="14"/>
      <c r="W26" s="6"/>
      <c r="X26" s="6"/>
      <c r="Y26" s="6"/>
      <c r="Z26" s="6"/>
      <c r="AA26" s="6"/>
      <c r="AB26" s="6"/>
      <c r="AC26" s="6"/>
      <c r="AD26" s="6"/>
      <c r="AE26" s="6"/>
      <c r="AF26" s="6"/>
      <c r="AG26" s="6"/>
      <c r="AH26" s="6"/>
      <c r="AI26" s="6"/>
      <c r="AJ26" s="6"/>
      <c r="AK26" s="6"/>
      <c r="AL26" s="6"/>
      <c r="AM26" s="6"/>
    </row>
    <row r="27" spans="1:39" s="4" customFormat="1" ht="15" customHeight="1" x14ac:dyDescent="0.25">
      <c r="A27" s="695"/>
      <c r="B27" s="696"/>
      <c r="C27" s="626" t="s">
        <v>135</v>
      </c>
      <c r="D27" s="683"/>
      <c r="E27" s="90">
        <f>E28+E29</f>
        <v>0</v>
      </c>
      <c r="F27" s="90">
        <f>F28+F29</f>
        <v>0</v>
      </c>
      <c r="G27" s="90">
        <f t="shared" ref="G27:N27" si="5">G28+G29</f>
        <v>0</v>
      </c>
      <c r="H27" s="90">
        <f t="shared" si="5"/>
        <v>0</v>
      </c>
      <c r="I27" s="90">
        <f t="shared" si="5"/>
        <v>0</v>
      </c>
      <c r="J27" s="90">
        <f t="shared" si="5"/>
        <v>0</v>
      </c>
      <c r="K27" s="90">
        <f t="shared" si="5"/>
        <v>0</v>
      </c>
      <c r="L27" s="90">
        <f t="shared" si="5"/>
        <v>0</v>
      </c>
      <c r="M27" s="90">
        <f t="shared" si="5"/>
        <v>0</v>
      </c>
      <c r="N27" s="90">
        <f t="shared" si="5"/>
        <v>0</v>
      </c>
      <c r="O27" s="91">
        <f>E27+F27+G27+H27+I27+J27+K27+L27+M27+N27</f>
        <v>0</v>
      </c>
      <c r="P27" s="11"/>
      <c r="Q27" s="12"/>
      <c r="R27" s="12"/>
      <c r="S27" s="98" t="s">
        <v>6</v>
      </c>
      <c r="T27" s="14"/>
      <c r="U27" s="14"/>
      <c r="V27" s="14"/>
      <c r="W27" s="6"/>
      <c r="X27" s="6"/>
      <c r="Y27" s="6"/>
      <c r="Z27" s="6"/>
      <c r="AA27" s="6"/>
      <c r="AB27" s="6"/>
      <c r="AC27" s="6"/>
      <c r="AD27" s="6"/>
      <c r="AE27" s="6"/>
      <c r="AF27" s="6"/>
      <c r="AG27" s="6"/>
      <c r="AH27" s="6"/>
      <c r="AI27" s="6"/>
      <c r="AJ27" s="6"/>
      <c r="AK27" s="6"/>
      <c r="AL27" s="6"/>
      <c r="AM27" s="6"/>
    </row>
    <row r="28" spans="1:39" s="4" customFormat="1" ht="15" customHeight="1" x14ac:dyDescent="0.25">
      <c r="A28" s="695"/>
      <c r="B28" s="696"/>
      <c r="C28" s="669" t="s">
        <v>136</v>
      </c>
      <c r="D28" s="665"/>
      <c r="E28" s="92"/>
      <c r="F28" s="92"/>
      <c r="G28" s="92"/>
      <c r="H28" s="92"/>
      <c r="I28" s="92"/>
      <c r="J28" s="92"/>
      <c r="K28" s="92"/>
      <c r="L28" s="92"/>
      <c r="M28" s="92"/>
      <c r="N28" s="92"/>
      <c r="O28" s="535">
        <f t="shared" ref="O28:O29" si="6">SUM(E28:N28)</f>
        <v>0</v>
      </c>
      <c r="P28" s="11"/>
      <c r="Q28" s="12"/>
      <c r="R28" s="12"/>
      <c r="S28" s="541" t="s">
        <v>9</v>
      </c>
      <c r="T28" s="14"/>
      <c r="U28" s="14"/>
      <c r="V28" s="14"/>
      <c r="W28" s="6"/>
      <c r="X28" s="6"/>
      <c r="Y28" s="6"/>
      <c r="Z28" s="6"/>
      <c r="AA28" s="6"/>
      <c r="AB28" s="6"/>
      <c r="AC28" s="6"/>
      <c r="AD28" s="6"/>
      <c r="AE28" s="6"/>
      <c r="AF28" s="6"/>
      <c r="AG28" s="6"/>
      <c r="AH28" s="6"/>
      <c r="AI28" s="6"/>
      <c r="AJ28" s="6"/>
      <c r="AK28" s="6"/>
      <c r="AL28" s="6"/>
      <c r="AM28" s="6"/>
    </row>
    <row r="29" spans="1:39" ht="15" customHeight="1" x14ac:dyDescent="0.25">
      <c r="A29" s="697"/>
      <c r="B29" s="698"/>
      <c r="C29" s="669" t="s">
        <v>137</v>
      </c>
      <c r="D29" s="665"/>
      <c r="E29" s="92"/>
      <c r="F29" s="92"/>
      <c r="G29" s="92"/>
      <c r="H29" s="92"/>
      <c r="I29" s="92"/>
      <c r="J29" s="92"/>
      <c r="K29" s="92"/>
      <c r="L29" s="92"/>
      <c r="M29" s="92"/>
      <c r="N29" s="92"/>
      <c r="O29" s="535">
        <f t="shared" si="6"/>
        <v>0</v>
      </c>
      <c r="P29" s="5"/>
      <c r="Q29" s="12"/>
      <c r="R29" s="12"/>
      <c r="S29" s="542" t="s">
        <v>11</v>
      </c>
    </row>
    <row r="30" spans="1:39" ht="15" customHeight="1" x14ac:dyDescent="0.25">
      <c r="A30" s="4"/>
      <c r="B30" s="4"/>
      <c r="C30" s="4"/>
      <c r="D30" s="4"/>
      <c r="E30" s="4"/>
      <c r="F30" s="4"/>
      <c r="G30" s="4"/>
      <c r="H30" s="4"/>
      <c r="I30" s="4"/>
      <c r="J30" s="4"/>
      <c r="K30" s="4"/>
      <c r="L30" s="4"/>
      <c r="M30" s="4"/>
      <c r="N30" s="15"/>
      <c r="O30" s="4"/>
      <c r="P30" s="5"/>
      <c r="Q30" s="4"/>
      <c r="R30" s="171"/>
      <c r="S30" s="4"/>
    </row>
    <row r="31" spans="1:39" ht="40.200000000000003" customHeight="1" x14ac:dyDescent="0.25">
      <c r="A31" s="626" t="s">
        <v>13</v>
      </c>
      <c r="B31" s="673"/>
      <c r="C31" s="673"/>
      <c r="D31" s="673"/>
      <c r="E31" s="673"/>
      <c r="F31" s="673"/>
      <c r="G31" s="673"/>
      <c r="H31" s="673"/>
      <c r="I31" s="673"/>
      <c r="J31" s="673"/>
      <c r="K31" s="673"/>
      <c r="L31" s="673"/>
      <c r="M31" s="673"/>
      <c r="N31" s="673"/>
      <c r="O31" s="673"/>
      <c r="P31" s="673"/>
      <c r="Q31" s="673"/>
      <c r="R31" s="673"/>
      <c r="S31" s="674"/>
    </row>
    <row r="32" spans="1:39" ht="15" customHeight="1" x14ac:dyDescent="0.25">
      <c r="A32" s="4"/>
      <c r="B32" s="4"/>
      <c r="C32" s="4"/>
      <c r="D32" s="4"/>
      <c r="E32" s="4"/>
      <c r="F32" s="4"/>
      <c r="G32" s="4"/>
      <c r="H32" s="4"/>
      <c r="I32" s="4"/>
      <c r="J32" s="4"/>
      <c r="K32" s="4"/>
      <c r="L32" s="4"/>
      <c r="M32" s="4"/>
      <c r="N32" s="15"/>
      <c r="O32" s="4"/>
      <c r="P32" s="5"/>
      <c r="Q32" s="4"/>
      <c r="R32" s="171"/>
      <c r="S32" s="6"/>
    </row>
    <row r="33" spans="1:785" s="18" customFormat="1" ht="40.200000000000003" customHeight="1" x14ac:dyDescent="0.25">
      <c r="A33" s="16" t="s">
        <v>138</v>
      </c>
      <c r="B33" s="16" t="s">
        <v>139</v>
      </c>
      <c r="C33" s="176" t="s">
        <v>140</v>
      </c>
      <c r="D33" s="16" t="s">
        <v>141</v>
      </c>
      <c r="E33" s="497" t="s">
        <v>1241</v>
      </c>
      <c r="F33" s="497" t="s">
        <v>1242</v>
      </c>
      <c r="G33" s="497" t="s">
        <v>1243</v>
      </c>
      <c r="H33" s="497" t="s">
        <v>1244</v>
      </c>
      <c r="I33" s="497" t="s">
        <v>1245</v>
      </c>
      <c r="J33" s="497" t="s">
        <v>1246</v>
      </c>
      <c r="K33" s="497" t="s">
        <v>1247</v>
      </c>
      <c r="L33" s="497" t="s">
        <v>1248</v>
      </c>
      <c r="M33" s="497" t="s">
        <v>1249</v>
      </c>
      <c r="N33" s="497" t="s">
        <v>1250</v>
      </c>
      <c r="O33" s="16" t="s">
        <v>142</v>
      </c>
      <c r="P33" s="177" t="s">
        <v>143</v>
      </c>
      <c r="Q33" s="16" t="s">
        <v>144</v>
      </c>
      <c r="R33" s="127" t="s">
        <v>145</v>
      </c>
      <c r="S33" s="16" t="s">
        <v>146</v>
      </c>
      <c r="T33" s="17"/>
      <c r="U33" s="17"/>
      <c r="V33" s="17"/>
      <c r="W33" s="17"/>
      <c r="X33" s="17"/>
      <c r="Y33" s="17"/>
      <c r="Z33" s="17"/>
      <c r="AA33" s="17"/>
      <c r="AB33" s="17"/>
      <c r="AC33" s="17"/>
      <c r="AD33" s="17"/>
      <c r="AE33" s="17"/>
      <c r="AF33" s="17"/>
      <c r="AG33" s="17"/>
      <c r="AH33" s="17"/>
      <c r="AI33" s="17"/>
      <c r="AJ33" s="17"/>
      <c r="AK33" s="17"/>
      <c r="AL33" s="17"/>
      <c r="AM33" s="17"/>
    </row>
    <row r="34" spans="1:785" ht="15" customHeight="1" x14ac:dyDescent="0.25">
      <c r="A34" s="4"/>
      <c r="B34" s="4"/>
      <c r="C34" s="4"/>
      <c r="D34" s="4"/>
      <c r="E34" s="115"/>
      <c r="F34" s="115"/>
      <c r="G34" s="115"/>
      <c r="H34" s="115"/>
      <c r="I34" s="115"/>
      <c r="J34" s="115"/>
      <c r="K34" s="115"/>
      <c r="L34" s="115"/>
      <c r="M34" s="115"/>
      <c r="N34" s="115"/>
      <c r="O34" s="115"/>
      <c r="P34" s="187"/>
      <c r="Q34" s="115"/>
      <c r="R34" s="171"/>
      <c r="S34" s="6"/>
    </row>
    <row r="35" spans="1:785" ht="15" customHeight="1" x14ac:dyDescent="0.25">
      <c r="A35" s="19" t="s">
        <v>147</v>
      </c>
      <c r="B35" s="391" t="s">
        <v>148</v>
      </c>
      <c r="C35" s="3"/>
      <c r="D35" s="3"/>
      <c r="E35" s="188"/>
      <c r="F35" s="188"/>
      <c r="G35" s="188"/>
      <c r="H35" s="188"/>
      <c r="I35" s="188"/>
      <c r="J35" s="384"/>
      <c r="K35" s="189"/>
      <c r="L35" s="677"/>
      <c r="M35" s="678"/>
      <c r="N35" s="677"/>
      <c r="O35" s="678"/>
      <c r="P35" s="677"/>
      <c r="Q35" s="678"/>
      <c r="R35" s="675"/>
      <c r="S35" s="676"/>
    </row>
    <row r="36" spans="1:785" ht="15" customHeight="1" x14ac:dyDescent="0.25">
      <c r="A36" s="4"/>
      <c r="B36" s="4"/>
      <c r="C36" s="4"/>
      <c r="D36" s="4"/>
      <c r="E36" s="115"/>
      <c r="F36" s="115"/>
      <c r="G36" s="115"/>
      <c r="H36" s="115"/>
      <c r="I36" s="115"/>
      <c r="J36" s="115"/>
      <c r="K36" s="115"/>
      <c r="L36" s="115"/>
      <c r="M36" s="115"/>
      <c r="N36" s="115"/>
      <c r="O36" s="115"/>
      <c r="P36" s="187"/>
      <c r="Q36" s="115"/>
      <c r="R36" s="171"/>
      <c r="S36" s="6"/>
    </row>
    <row r="37" spans="1:785" ht="15" customHeight="1" x14ac:dyDescent="0.25">
      <c r="A37" s="19" t="s">
        <v>149</v>
      </c>
      <c r="B37" s="19" t="s">
        <v>25</v>
      </c>
      <c r="C37" s="4"/>
      <c r="D37" s="4"/>
      <c r="E37" s="115"/>
      <c r="F37" s="115"/>
      <c r="G37" s="115"/>
      <c r="H37" s="115"/>
      <c r="I37" s="115"/>
      <c r="J37" s="115"/>
      <c r="K37" s="115"/>
      <c r="L37" s="115"/>
      <c r="M37" s="115"/>
      <c r="N37" s="190"/>
      <c r="O37" s="115"/>
      <c r="P37" s="187"/>
      <c r="Q37" s="115"/>
      <c r="R37" s="171"/>
      <c r="S37" s="6"/>
    </row>
    <row r="38" spans="1:785" s="23" customFormat="1" ht="15" customHeight="1" x14ac:dyDescent="0.25">
      <c r="A38" s="20" t="s">
        <v>150</v>
      </c>
      <c r="B38" s="21" t="s">
        <v>151</v>
      </c>
      <c r="C38" s="20" t="s">
        <v>78</v>
      </c>
      <c r="D38" s="21" t="s">
        <v>152</v>
      </c>
      <c r="E38" s="536">
        <f>E12+E13</f>
        <v>0</v>
      </c>
      <c r="F38" s="536">
        <f t="shared" ref="F38:N38" si="7">F12+F13</f>
        <v>0</v>
      </c>
      <c r="G38" s="536">
        <f t="shared" si="7"/>
        <v>0</v>
      </c>
      <c r="H38" s="536">
        <f t="shared" si="7"/>
        <v>0</v>
      </c>
      <c r="I38" s="536">
        <f t="shared" si="7"/>
        <v>0</v>
      </c>
      <c r="J38" s="536">
        <f t="shared" si="7"/>
        <v>0</v>
      </c>
      <c r="K38" s="536">
        <f t="shared" si="7"/>
        <v>0</v>
      </c>
      <c r="L38" s="536">
        <f t="shared" si="7"/>
        <v>0</v>
      </c>
      <c r="M38" s="536">
        <f t="shared" si="7"/>
        <v>0</v>
      </c>
      <c r="N38" s="536">
        <f t="shared" si="7"/>
        <v>0</v>
      </c>
      <c r="O38" s="174">
        <f t="shared" ref="O38:O41" si="8">SUM(E38:N38)</f>
        <v>0</v>
      </c>
      <c r="P38" s="192">
        <v>7.3</v>
      </c>
      <c r="Q38" s="283" t="s">
        <v>153</v>
      </c>
      <c r="R38" s="160">
        <f>_xlfn.CEILING.MATH(P38*O38)</f>
        <v>0</v>
      </c>
      <c r="S38" s="97"/>
      <c r="T38" s="6"/>
      <c r="U38" s="6"/>
      <c r="V38" s="6"/>
      <c r="W38" s="6"/>
      <c r="X38" s="6"/>
      <c r="Y38" s="6"/>
      <c r="Z38" s="6"/>
      <c r="AA38" s="6"/>
      <c r="AB38" s="6"/>
      <c r="AC38" s="6"/>
      <c r="AD38" s="6"/>
      <c r="AE38" s="6"/>
      <c r="AF38" s="6"/>
      <c r="AG38" s="6"/>
      <c r="AH38" s="6"/>
      <c r="AI38" s="6"/>
      <c r="AJ38" s="6"/>
      <c r="AK38" s="6"/>
      <c r="AL38" s="6"/>
      <c r="AM38" s="6"/>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row>
    <row r="39" spans="1:785" ht="15" customHeight="1" x14ac:dyDescent="0.25">
      <c r="A39" s="24" t="s">
        <v>154</v>
      </c>
      <c r="B39" s="21" t="s">
        <v>155</v>
      </c>
      <c r="C39" s="20" t="s">
        <v>78</v>
      </c>
      <c r="D39" s="21" t="s">
        <v>152</v>
      </c>
      <c r="E39" s="174">
        <f>IF(E11&gt;0,6,0)</f>
        <v>0</v>
      </c>
      <c r="F39" s="174">
        <f t="shared" ref="F39:N39" si="9">IF(F11&gt;0,6,0)</f>
        <v>0</v>
      </c>
      <c r="G39" s="174">
        <f t="shared" si="9"/>
        <v>0</v>
      </c>
      <c r="H39" s="174">
        <f t="shared" si="9"/>
        <v>0</v>
      </c>
      <c r="I39" s="174">
        <f t="shared" si="9"/>
        <v>0</v>
      </c>
      <c r="J39" s="174">
        <f t="shared" si="9"/>
        <v>0</v>
      </c>
      <c r="K39" s="174">
        <f t="shared" si="9"/>
        <v>0</v>
      </c>
      <c r="L39" s="174">
        <f t="shared" si="9"/>
        <v>0</v>
      </c>
      <c r="M39" s="174">
        <f t="shared" si="9"/>
        <v>0</v>
      </c>
      <c r="N39" s="174">
        <f t="shared" si="9"/>
        <v>0</v>
      </c>
      <c r="O39" s="174">
        <f t="shared" si="8"/>
        <v>0</v>
      </c>
      <c r="P39" s="192">
        <v>7.3</v>
      </c>
      <c r="Q39" s="283" t="s">
        <v>153</v>
      </c>
      <c r="R39" s="160">
        <f t="shared" ref="R39:R41" si="10">_xlfn.CEILING.MATH(P39*O39)</f>
        <v>0</v>
      </c>
      <c r="S39" s="97"/>
    </row>
    <row r="40" spans="1:785" ht="15" customHeight="1" x14ac:dyDescent="0.25">
      <c r="A40" s="20" t="s">
        <v>156</v>
      </c>
      <c r="B40" s="21" t="s">
        <v>157</v>
      </c>
      <c r="C40" s="20" t="s">
        <v>78</v>
      </c>
      <c r="D40" s="21" t="s">
        <v>152</v>
      </c>
      <c r="E40" s="536">
        <f>E14+E15</f>
        <v>0</v>
      </c>
      <c r="F40" s="536">
        <f t="shared" ref="F40:N40" si="11">F14+F15</f>
        <v>0</v>
      </c>
      <c r="G40" s="536">
        <f t="shared" si="11"/>
        <v>0</v>
      </c>
      <c r="H40" s="536">
        <f t="shared" si="11"/>
        <v>0</v>
      </c>
      <c r="I40" s="536">
        <f t="shared" si="11"/>
        <v>0</v>
      </c>
      <c r="J40" s="536">
        <f t="shared" si="11"/>
        <v>0</v>
      </c>
      <c r="K40" s="536">
        <f t="shared" si="11"/>
        <v>0</v>
      </c>
      <c r="L40" s="536">
        <f t="shared" si="11"/>
        <v>0</v>
      </c>
      <c r="M40" s="536">
        <f t="shared" si="11"/>
        <v>0</v>
      </c>
      <c r="N40" s="536">
        <f t="shared" si="11"/>
        <v>0</v>
      </c>
      <c r="O40" s="536">
        <f>SUM(E40:N40)</f>
        <v>0</v>
      </c>
      <c r="P40" s="192">
        <v>13.5</v>
      </c>
      <c r="Q40" s="192">
        <f>IF(MOD(O40,2)=1,O40+1,O40)</f>
        <v>0</v>
      </c>
      <c r="R40" s="160">
        <f>_xlfn.CEILING.MATH(P40*Q40)</f>
        <v>0</v>
      </c>
      <c r="S40" s="97"/>
    </row>
    <row r="41" spans="1:785" ht="15" customHeight="1" x14ac:dyDescent="0.25">
      <c r="A41" s="24" t="s">
        <v>158</v>
      </c>
      <c r="B41" s="26" t="s">
        <v>159</v>
      </c>
      <c r="C41" s="24" t="s">
        <v>78</v>
      </c>
      <c r="D41" s="26" t="s">
        <v>152</v>
      </c>
      <c r="E41" s="536">
        <f t="shared" ref="E41:N41" si="12">E16</f>
        <v>0</v>
      </c>
      <c r="F41" s="536">
        <f t="shared" si="12"/>
        <v>0</v>
      </c>
      <c r="G41" s="536">
        <f t="shared" si="12"/>
        <v>0</v>
      </c>
      <c r="H41" s="536">
        <f t="shared" si="12"/>
        <v>0</v>
      </c>
      <c r="I41" s="536">
        <f t="shared" si="12"/>
        <v>0</v>
      </c>
      <c r="J41" s="536">
        <f t="shared" si="12"/>
        <v>0</v>
      </c>
      <c r="K41" s="536">
        <f t="shared" si="12"/>
        <v>0</v>
      </c>
      <c r="L41" s="536">
        <f t="shared" si="12"/>
        <v>0</v>
      </c>
      <c r="M41" s="536">
        <f t="shared" si="12"/>
        <v>0</v>
      </c>
      <c r="N41" s="536">
        <f t="shared" si="12"/>
        <v>0</v>
      </c>
      <c r="O41" s="174">
        <f t="shared" si="8"/>
        <v>0</v>
      </c>
      <c r="P41" s="192">
        <v>27</v>
      </c>
      <c r="Q41" s="283" t="s">
        <v>153</v>
      </c>
      <c r="R41" s="160">
        <f t="shared" si="10"/>
        <v>0</v>
      </c>
      <c r="S41" s="97"/>
    </row>
    <row r="42" spans="1:785" ht="15" customHeight="1" x14ac:dyDescent="0.25">
      <c r="A42" s="20" t="s">
        <v>160</v>
      </c>
      <c r="B42" s="26" t="s">
        <v>161</v>
      </c>
      <c r="C42" s="24" t="s">
        <v>84</v>
      </c>
      <c r="D42" s="26" t="s">
        <v>162</v>
      </c>
      <c r="E42" s="174">
        <f>IF($E$11&gt;0,1,0)</f>
        <v>0</v>
      </c>
      <c r="F42" s="536">
        <f t="shared" ref="F42:F45" si="13">IF($F$11&gt;0,1,0)</f>
        <v>0</v>
      </c>
      <c r="G42" s="536">
        <f>IF($G$11&gt;0,1,0)</f>
        <v>0</v>
      </c>
      <c r="H42" s="536">
        <f>IF($H$11&gt;0,1,0)</f>
        <v>0</v>
      </c>
      <c r="I42" s="536">
        <f>IF($I$11&gt;0,1,0)</f>
        <v>0</v>
      </c>
      <c r="J42" s="536">
        <f>IF($J$11&gt;0,1,0)</f>
        <v>0</v>
      </c>
      <c r="K42" s="536">
        <f>IF($K$11&gt;0,1,0)</f>
        <v>0</v>
      </c>
      <c r="L42" s="536">
        <f>IF($L$11&gt;0,1,0)</f>
        <v>0</v>
      </c>
      <c r="M42" s="536">
        <f>IF($M$11&gt;0,1,0)</f>
        <v>0</v>
      </c>
      <c r="N42" s="536">
        <f>IF($N$11&gt;0,1,0)</f>
        <v>0</v>
      </c>
      <c r="O42" s="174">
        <f>SUM(E42:N42)</f>
        <v>0</v>
      </c>
      <c r="P42" s="192">
        <v>6</v>
      </c>
      <c r="Q42" s="283" t="s">
        <v>153</v>
      </c>
      <c r="R42" s="160">
        <f>O42*P42</f>
        <v>0</v>
      </c>
      <c r="S42" s="97"/>
    </row>
    <row r="43" spans="1:785" ht="15" customHeight="1" x14ac:dyDescent="0.25">
      <c r="A43" s="24" t="s">
        <v>163</v>
      </c>
      <c r="B43" s="26" t="s">
        <v>164</v>
      </c>
      <c r="C43" s="24" t="s">
        <v>84</v>
      </c>
      <c r="D43" s="26" t="s">
        <v>162</v>
      </c>
      <c r="E43" s="174">
        <f>IF($E$11&gt;0,1,0)</f>
        <v>0</v>
      </c>
      <c r="F43" s="536">
        <f t="shared" si="13"/>
        <v>0</v>
      </c>
      <c r="G43" s="536">
        <f>IF($G$11&gt;0,1,0)</f>
        <v>0</v>
      </c>
      <c r="H43" s="536">
        <f>IF($H$11&gt;0,1,0)</f>
        <v>0</v>
      </c>
      <c r="I43" s="536">
        <f>IF($I$11&gt;0,1,0)</f>
        <v>0</v>
      </c>
      <c r="J43" s="536">
        <f>IF($J$11&gt;0,1,0)</f>
        <v>0</v>
      </c>
      <c r="K43" s="536">
        <f>IF($K$11&gt;0,1,0)</f>
        <v>0</v>
      </c>
      <c r="L43" s="536">
        <f>IF($L$11&gt;0,1,0)</f>
        <v>0</v>
      </c>
      <c r="M43" s="536">
        <f>IF($M$11&gt;0,1,0)</f>
        <v>0</v>
      </c>
      <c r="N43" s="536">
        <f>IF($N$11&gt;0,1,0)</f>
        <v>0</v>
      </c>
      <c r="O43" s="174">
        <f t="shared" ref="O43:O45" si="14">SUM(E43:N43)</f>
        <v>0</v>
      </c>
      <c r="P43" s="192">
        <v>2</v>
      </c>
      <c r="Q43" s="283" t="s">
        <v>153</v>
      </c>
      <c r="R43" s="160">
        <f>O43*P43</f>
        <v>0</v>
      </c>
      <c r="S43" s="97"/>
    </row>
    <row r="44" spans="1:785" ht="15" customHeight="1" x14ac:dyDescent="0.25">
      <c r="A44" s="20" t="s">
        <v>165</v>
      </c>
      <c r="B44" s="26" t="s">
        <v>166</v>
      </c>
      <c r="C44" s="24" t="s">
        <v>64</v>
      </c>
      <c r="D44" s="26" t="s">
        <v>162</v>
      </c>
      <c r="E44" s="174">
        <f>IF($E$11&gt;0,1,0)</f>
        <v>0</v>
      </c>
      <c r="F44" s="536">
        <f t="shared" si="13"/>
        <v>0</v>
      </c>
      <c r="G44" s="536">
        <f>IF($G$11&gt;0,1,0)</f>
        <v>0</v>
      </c>
      <c r="H44" s="536">
        <f>IF($H$11&gt;0,1,0)</f>
        <v>0</v>
      </c>
      <c r="I44" s="536">
        <f>IF($I$11&gt;0,1,0)</f>
        <v>0</v>
      </c>
      <c r="J44" s="536">
        <f>IF($J$11&gt;0,1,0)</f>
        <v>0</v>
      </c>
      <c r="K44" s="536">
        <f>IF($K$11&gt;0,1,0)</f>
        <v>0</v>
      </c>
      <c r="L44" s="536">
        <f>IF($L$11&gt;0,1,0)</f>
        <v>0</v>
      </c>
      <c r="M44" s="536">
        <f>IF($M$11&gt;0,1,0)</f>
        <v>0</v>
      </c>
      <c r="N44" s="536">
        <f>IF($N$11&gt;0,1,0)</f>
        <v>0</v>
      </c>
      <c r="O44" s="174">
        <f t="shared" si="14"/>
        <v>0</v>
      </c>
      <c r="P44" s="192">
        <v>10</v>
      </c>
      <c r="Q44" s="283" t="s">
        <v>153</v>
      </c>
      <c r="R44" s="160">
        <f>O44*P44</f>
        <v>0</v>
      </c>
      <c r="S44" s="97"/>
    </row>
    <row r="45" spans="1:785" ht="15" customHeight="1" x14ac:dyDescent="0.25">
      <c r="A45" s="24" t="s">
        <v>167</v>
      </c>
      <c r="B45" s="26" t="s">
        <v>168</v>
      </c>
      <c r="C45" s="24" t="s">
        <v>64</v>
      </c>
      <c r="D45" s="26" t="s">
        <v>162</v>
      </c>
      <c r="E45" s="174">
        <f>IF($E$11&gt;0,1,0)</f>
        <v>0</v>
      </c>
      <c r="F45" s="536">
        <f t="shared" si="13"/>
        <v>0</v>
      </c>
      <c r="G45" s="536">
        <f>IF($G$11&gt;0,1,0)</f>
        <v>0</v>
      </c>
      <c r="H45" s="536">
        <f>IF($H$11&gt;0,1,0)</f>
        <v>0</v>
      </c>
      <c r="I45" s="536">
        <f>IF($I$11&gt;0,1,0)</f>
        <v>0</v>
      </c>
      <c r="J45" s="536">
        <f>IF($J$11&gt;0,1,0)</f>
        <v>0</v>
      </c>
      <c r="K45" s="536">
        <f>IF($K$11&gt;0,1,0)</f>
        <v>0</v>
      </c>
      <c r="L45" s="536">
        <f>IF($L$11&gt;0,1,0)</f>
        <v>0</v>
      </c>
      <c r="M45" s="536">
        <f>IF($M$11&gt;0,1,0)</f>
        <v>0</v>
      </c>
      <c r="N45" s="536">
        <f>IF($N$11&gt;0,1,0)</f>
        <v>0</v>
      </c>
      <c r="O45" s="174">
        <f t="shared" si="14"/>
        <v>0</v>
      </c>
      <c r="P45" s="192">
        <v>2</v>
      </c>
      <c r="Q45" s="283" t="s">
        <v>153</v>
      </c>
      <c r="R45" s="160">
        <f>O45*P45</f>
        <v>0</v>
      </c>
      <c r="S45" s="97"/>
    </row>
    <row r="46" spans="1:785" ht="15" customHeight="1" x14ac:dyDescent="0.25">
      <c r="A46" s="4"/>
      <c r="B46" s="4"/>
      <c r="C46" s="4"/>
      <c r="D46" s="4"/>
      <c r="E46" s="115"/>
      <c r="F46" s="115"/>
      <c r="G46" s="115"/>
      <c r="H46" s="115"/>
      <c r="I46" s="115"/>
      <c r="J46" s="115"/>
      <c r="K46" s="115"/>
      <c r="L46" s="115"/>
      <c r="M46" s="115"/>
      <c r="N46" s="190"/>
      <c r="O46" s="115"/>
      <c r="P46" s="191"/>
      <c r="Q46" s="115"/>
      <c r="R46" s="171"/>
      <c r="S46" s="222"/>
    </row>
    <row r="47" spans="1:785" ht="15" customHeight="1" x14ac:dyDescent="0.25">
      <c r="A47" s="19" t="s">
        <v>169</v>
      </c>
      <c r="B47" s="19" t="s">
        <v>27</v>
      </c>
      <c r="C47" s="4"/>
      <c r="D47" s="4"/>
      <c r="E47" s="115"/>
      <c r="F47" s="115"/>
      <c r="G47" s="115"/>
      <c r="H47" s="115"/>
      <c r="I47" s="115"/>
      <c r="J47" s="115"/>
      <c r="K47" s="115"/>
      <c r="L47" s="115"/>
      <c r="M47" s="115"/>
      <c r="N47" s="190"/>
      <c r="O47" s="115"/>
      <c r="P47" s="191"/>
      <c r="Q47" s="115"/>
      <c r="R47" s="171"/>
      <c r="S47" s="222"/>
    </row>
    <row r="48" spans="1:785" ht="15" customHeight="1" x14ac:dyDescent="0.25">
      <c r="A48" s="20" t="s">
        <v>170</v>
      </c>
      <c r="B48" s="21" t="s">
        <v>171</v>
      </c>
      <c r="C48" s="20" t="s">
        <v>64</v>
      </c>
      <c r="D48" s="21" t="s">
        <v>172</v>
      </c>
      <c r="E48" s="536">
        <f>_xlfn.CEILING.MATH(IF($E$12=0,0,0))+(IF($E$13=0,0,0))+((E12+E13)/35)</f>
        <v>0</v>
      </c>
      <c r="F48" s="536">
        <f>_xlfn.CEILING.MATH(IF($F$12=0,0,0))+(IF($F$13=0,0,0))+((F12+F13)/35)</f>
        <v>0</v>
      </c>
      <c r="G48" s="536">
        <f>_xlfn.CEILING.MATH(IF($G$12=0,0,0))+(IF($G$13=0,0,0))+((G12+G13)/35)</f>
        <v>0</v>
      </c>
      <c r="H48" s="536">
        <f>_xlfn.CEILING.MATH(IF($H$12=0,0,0))+(IF($H$13=0,0,0))+((H12+H13)/35)</f>
        <v>0</v>
      </c>
      <c r="I48" s="536">
        <f>_xlfn.CEILING.MATH(IF($I$12=0,0,0))+(IF($I$13=0,0,0))+((I12+I13)/35)</f>
        <v>0</v>
      </c>
      <c r="J48" s="536">
        <f>_xlfn.CEILING.MATH(IF($J$12=0,0,0))+(IF($J$13=0,0,0))+((J12+J13)/35)</f>
        <v>0</v>
      </c>
      <c r="K48" s="536">
        <f>_xlfn.CEILING.MATH(IF($K$12=0,0,0))+(IF($K$13=0,0,0))+((K12+K13)/35)</f>
        <v>0</v>
      </c>
      <c r="L48" s="536">
        <f>_xlfn.CEILING.MATH(IF($L$12=0,0,0))+(IF($L$13=0,0,0))+((L12+L13)/35)</f>
        <v>0</v>
      </c>
      <c r="M48" s="536">
        <f>_xlfn.CEILING.MATH(IF($M$12=0,0,0))+(IF($M$13=0,0,0))+((M12+M13)/35)</f>
        <v>0</v>
      </c>
      <c r="N48" s="536">
        <f>_xlfn.CEILING.MATH(IF($N$12=0,0,0))+(IF($N$13=0,0,0))+((N12+N13)/35)</f>
        <v>0</v>
      </c>
      <c r="O48" s="174">
        <f>_xlfn.CEILING.MATH(SUM(E48:N48))</f>
        <v>0</v>
      </c>
      <c r="P48" s="192">
        <v>19.84</v>
      </c>
      <c r="Q48" s="192" t="s">
        <v>153</v>
      </c>
      <c r="R48" s="160">
        <f>_xlfn.CEILING.MATH(P48*O48)</f>
        <v>0</v>
      </c>
      <c r="S48" s="97"/>
    </row>
    <row r="49" spans="1:20" ht="15" customHeight="1" x14ac:dyDescent="0.25">
      <c r="A49" s="24" t="s">
        <v>173</v>
      </c>
      <c r="B49" s="21" t="s">
        <v>174</v>
      </c>
      <c r="C49" s="20" t="s">
        <v>64</v>
      </c>
      <c r="D49" s="21" t="s">
        <v>172</v>
      </c>
      <c r="E49" s="536">
        <f>_xlfn.CEILING.MATH(IF($E$12=0,0,0)+IF($E$13=0,0,0)+((E12+E13)-(E50*24))/60)</f>
        <v>0</v>
      </c>
      <c r="F49" s="536">
        <f>IF($F$12=0,0,0)+IF($F$13=0,0,0)+((F12+F13)/60)-(F50/60*24)</f>
        <v>0</v>
      </c>
      <c r="G49" s="536">
        <f>IF($G$12=0,0,0)+IF($G$13=0,0,0)+((G12+G13)/60)-(G50/60*24)</f>
        <v>0</v>
      </c>
      <c r="H49" s="536">
        <f>IF($H$12=0,0,0)+IF($H$13=0,0,0)+((H12+H13)/60)-(H50/60*24)</f>
        <v>0</v>
      </c>
      <c r="I49" s="536">
        <f>IF($I$12=0,0,0)+IF($I$13=0,0,0)+((I12+I13)/60)-(I50/60*24)</f>
        <v>0</v>
      </c>
      <c r="J49" s="536">
        <f>IF($J$12=0,0,0)+IF($J$13=0,0,0)+((J12+J13)/60)-(J50/60*24)</f>
        <v>0</v>
      </c>
      <c r="K49" s="536">
        <f>IF($K$12=0,0,0)+IF($K$13=0,0,0)+((K12+K13)/60)-(K50/60*24)</f>
        <v>0</v>
      </c>
      <c r="L49" s="536">
        <f>IF($L$12=0,0,0)+IF($L$13=0,0,0)+((L12+L13)/60)-(L50/60*24)</f>
        <v>0</v>
      </c>
      <c r="M49" s="536">
        <f>IF($M$12=0,0,0)+IF($M$13=0,0,0)+((M12+M13)/60)-(M50/60*24)</f>
        <v>0</v>
      </c>
      <c r="N49" s="536">
        <f>IF($N$12=0,0,0)+IF($N$13=0,0,0)+((N12+N13)/60)-(N50/60*24)</f>
        <v>0</v>
      </c>
      <c r="O49" s="174">
        <f>_xlfn.CEILING.MATH(SUM(E49:N49))</f>
        <v>0</v>
      </c>
      <c r="P49" s="192">
        <v>19.84</v>
      </c>
      <c r="Q49" s="192" t="s">
        <v>153</v>
      </c>
      <c r="R49" s="160">
        <f>_xlfn.CEILING.MATH(P49*O49)</f>
        <v>0</v>
      </c>
      <c r="S49" s="97"/>
    </row>
    <row r="50" spans="1:20" ht="15" customHeight="1" x14ac:dyDescent="0.25">
      <c r="A50" s="24" t="s">
        <v>175</v>
      </c>
      <c r="B50" s="21" t="s">
        <v>176</v>
      </c>
      <c r="C50" s="20" t="s">
        <v>64</v>
      </c>
      <c r="D50" s="21" t="s">
        <v>172</v>
      </c>
      <c r="E50" s="536">
        <f>_xlfn.CEILING.MATH(IF($E$12=0,0,0)+IF($E$13=0,0,0)+((E12+E13)/60))</f>
        <v>0</v>
      </c>
      <c r="F50" s="536">
        <f>_xlfn.CEILING.MATH(IF($F$12=0,0,0)+(IF($F$13=0,0,0)+((F12+F13)/60)))</f>
        <v>0</v>
      </c>
      <c r="G50" s="536">
        <f>_xlfn.CEILING.MATH(IF($G$12=0,0,0)+IF($G$13=0,0,0)+((G12+G13)/60))</f>
        <v>0</v>
      </c>
      <c r="H50" s="536">
        <f>_xlfn.CEILING.MATH(IF($H$12=0,0,0)+IF($H$13=0,0,0)+((H12+H13)/60))</f>
        <v>0</v>
      </c>
      <c r="I50" s="536">
        <f>_xlfn.CEILING.MATH(IF($I$12=0,0,0)+IF($I$13=0,0,0)+((I12+I13)/60))</f>
        <v>0</v>
      </c>
      <c r="J50" s="536">
        <f>_xlfn.CEILING.MATH(IF($J$12=0,0,0)+IF($J$13=0,0,0)+((J12+J13)/60))</f>
        <v>0</v>
      </c>
      <c r="K50" s="536">
        <f>_xlfn.CEILING.MATH(IF($K$12=0,0,0)+IF($K$13=0,0,0)+((K12+K13)/60))</f>
        <v>0</v>
      </c>
      <c r="L50" s="536">
        <f>_xlfn.CEILING.MATH(IF($L$12=0,0,0)+IF($L$13=0,0,0)+((L12+L13)/60))</f>
        <v>0</v>
      </c>
      <c r="M50" s="536">
        <f>_xlfn.CEILING.MATH(IF($M$12=0,0,0)+IF($M$13=0,0,0)+((M12+M13)/60))</f>
        <v>0</v>
      </c>
      <c r="N50" s="536">
        <f>_xlfn.CEILING.MATH(IF($N$12=0,0,0)+IF($N$13=0,0,0)+((N12+N13)/60))</f>
        <v>0</v>
      </c>
      <c r="O50" s="536">
        <f>_xlfn.CEILING.MATH(SUM(E50:N50))</f>
        <v>0</v>
      </c>
      <c r="P50" s="192">
        <v>19.84</v>
      </c>
      <c r="Q50" s="192" t="s">
        <v>153</v>
      </c>
      <c r="R50" s="160">
        <f>_xlfn.CEILING.MATH(P50*O50)</f>
        <v>0</v>
      </c>
      <c r="S50" s="97"/>
    </row>
    <row r="51" spans="1:20" ht="15" customHeight="1" x14ac:dyDescent="0.25">
      <c r="A51" s="20" t="s">
        <v>177</v>
      </c>
      <c r="B51" s="21" t="s">
        <v>178</v>
      </c>
      <c r="C51" s="20" t="s">
        <v>64</v>
      </c>
      <c r="D51" s="21" t="s">
        <v>172</v>
      </c>
      <c r="E51" s="536">
        <f>_xlfn.CEILING.MATH(IF($E$12=0,0,0)+IF($E$13=0,0,0)+((E12+E13)/60))</f>
        <v>0</v>
      </c>
      <c r="F51" s="536">
        <f>_xlfn.CEILING.MATH(IF($F$12=0,0,0)+IF($F$13=0,0,0)+((F12+F13)/60))</f>
        <v>0</v>
      </c>
      <c r="G51" s="536">
        <f>_xlfn.CEILING.MATH(IF($G$12=0,0,0)+IF($G$13=0,0,0)+((G12+G13)/60))</f>
        <v>0</v>
      </c>
      <c r="H51" s="536">
        <f>_xlfn.CEILING.MATH(IF($H$12=0,0,0)+IF($H$13=0,0,0)+((H12+H13)/60))</f>
        <v>0</v>
      </c>
      <c r="I51" s="536">
        <f>_xlfn.CEILING.MATH(IF($I$12=0,0,0)+IF($I$13=0,0,0)+((I12+I13)/60))</f>
        <v>0</v>
      </c>
      <c r="J51" s="536">
        <f>_xlfn.CEILING.MATH(IF($J$12=0,0,0)+IF($J$13=0,0,0)+((J12+J13)/60))</f>
        <v>0</v>
      </c>
      <c r="K51" s="536">
        <f>_xlfn.CEILING.MATH(IF($K$12=0,0,0)+IF($K$13=0,0,0)+((K12+K13)/60))</f>
        <v>0</v>
      </c>
      <c r="L51" s="536">
        <f>_xlfn.CEILING.MATH(IF($L$12=0,0,0)+IF($L$13=0,0,0)+((L12+L13)/60))</f>
        <v>0</v>
      </c>
      <c r="M51" s="536">
        <f>_xlfn.CEILING.MATH(IF($M$12=0,0,0)+IF($M$13=0,0,0)+((M12+M13)/60))</f>
        <v>0</v>
      </c>
      <c r="N51" s="536">
        <f>_xlfn.CEILING.MATH(IF($N$12=0,0,0)+IF($N$13=0,0,0)+((N12+N13)/60))</f>
        <v>0</v>
      </c>
      <c r="O51" s="536">
        <f>_xlfn.CEILING.MATH(SUM(E51:N51))</f>
        <v>0</v>
      </c>
      <c r="P51" s="192">
        <v>19.84</v>
      </c>
      <c r="Q51" s="192" t="s">
        <v>153</v>
      </c>
      <c r="R51" s="160">
        <f>_xlfn.CEILING.MATH(P51*O51)</f>
        <v>0</v>
      </c>
      <c r="S51" s="97"/>
    </row>
    <row r="52" spans="1:20" ht="15" customHeight="1" x14ac:dyDescent="0.25">
      <c r="A52" s="20" t="s">
        <v>179</v>
      </c>
      <c r="B52" s="21" t="s">
        <v>180</v>
      </c>
      <c r="C52" s="20" t="s">
        <v>64</v>
      </c>
      <c r="D52" s="21" t="s">
        <v>172</v>
      </c>
      <c r="E52" s="174">
        <f>IF($E$11&gt;0,1,0)</f>
        <v>0</v>
      </c>
      <c r="F52" s="174">
        <f t="shared" ref="F52" si="15">IF($F$11&gt;0,1,0)</f>
        <v>0</v>
      </c>
      <c r="G52" s="174">
        <f>IF($G$11&gt;0,1,0)</f>
        <v>0</v>
      </c>
      <c r="H52" s="174">
        <f>IF($H$11&gt;0,1,0)</f>
        <v>0</v>
      </c>
      <c r="I52" s="174">
        <f>IF($I$11&gt;0,1,0)</f>
        <v>0</v>
      </c>
      <c r="J52" s="174">
        <f>IF($J$11&gt;0,1,0)</f>
        <v>0</v>
      </c>
      <c r="K52" s="174">
        <f>IF($K$11&gt;0,1,0)</f>
        <v>0</v>
      </c>
      <c r="L52" s="174">
        <f>IF($L$11&gt;0,1,0)</f>
        <v>0</v>
      </c>
      <c r="M52" s="174">
        <f>IF($M$11&gt;0,1,0)</f>
        <v>0</v>
      </c>
      <c r="N52" s="174">
        <f>IF($N$11&gt;0,1,0)</f>
        <v>0</v>
      </c>
      <c r="O52" s="174">
        <f>_xlfn.CEILING.MATH(SUM(E52:N52))</f>
        <v>0</v>
      </c>
      <c r="P52" s="192">
        <v>4</v>
      </c>
      <c r="Q52" s="192" t="s">
        <v>153</v>
      </c>
      <c r="R52" s="160">
        <f>_xlfn.CEILING.MATH(P52*O52)</f>
        <v>0</v>
      </c>
      <c r="S52" s="97"/>
    </row>
    <row r="53" spans="1:20" ht="15" customHeight="1" x14ac:dyDescent="0.25">
      <c r="A53" s="4"/>
      <c r="B53" s="4"/>
      <c r="C53" s="4"/>
      <c r="D53" s="4"/>
      <c r="E53" s="115"/>
      <c r="F53" s="115"/>
      <c r="G53" s="115"/>
      <c r="H53" s="115"/>
      <c r="I53" s="115"/>
      <c r="J53" s="115"/>
      <c r="K53" s="115"/>
      <c r="L53" s="115"/>
      <c r="M53" s="115"/>
      <c r="N53" s="115"/>
      <c r="O53" s="115"/>
      <c r="P53" s="187"/>
      <c r="Q53" s="115"/>
      <c r="R53" s="171"/>
      <c r="S53" s="222"/>
      <c r="T53" s="4"/>
    </row>
    <row r="54" spans="1:20" ht="15" customHeight="1" x14ac:dyDescent="0.25">
      <c r="A54" s="19" t="s">
        <v>181</v>
      </c>
      <c r="B54" s="19" t="s">
        <v>43</v>
      </c>
      <c r="C54" s="115"/>
      <c r="D54" s="115"/>
      <c r="E54" s="115"/>
      <c r="F54" s="115"/>
      <c r="G54" s="115"/>
      <c r="H54" s="115"/>
      <c r="I54" s="115"/>
      <c r="J54" s="115"/>
      <c r="K54" s="115"/>
      <c r="L54" s="115"/>
      <c r="M54" s="115"/>
      <c r="N54" s="190"/>
      <c r="O54" s="115"/>
      <c r="P54" s="187"/>
      <c r="Q54" s="115"/>
      <c r="R54" s="171"/>
      <c r="S54" s="222"/>
      <c r="T54" s="4"/>
    </row>
    <row r="55" spans="1:20" ht="15" customHeight="1" x14ac:dyDescent="0.25">
      <c r="A55" s="19" t="s">
        <v>182</v>
      </c>
      <c r="B55" s="19" t="s">
        <v>28</v>
      </c>
      <c r="C55" s="4"/>
      <c r="D55" s="4"/>
      <c r="E55" s="115"/>
      <c r="F55" s="115"/>
      <c r="G55" s="115"/>
      <c r="H55" s="115"/>
      <c r="I55" s="115"/>
      <c r="J55" s="115"/>
      <c r="K55" s="115"/>
      <c r="L55" s="115"/>
      <c r="M55" s="115"/>
      <c r="N55" s="190"/>
      <c r="O55" s="115"/>
      <c r="P55" s="187"/>
      <c r="Q55" s="115"/>
      <c r="R55" s="171"/>
      <c r="S55" s="222"/>
      <c r="T55" s="4"/>
    </row>
    <row r="56" spans="1:20" ht="15" customHeight="1" x14ac:dyDescent="0.25">
      <c r="A56" s="20" t="s">
        <v>183</v>
      </c>
      <c r="B56" s="21" t="s">
        <v>184</v>
      </c>
      <c r="C56" s="20" t="s">
        <v>80</v>
      </c>
      <c r="D56" s="21" t="s">
        <v>152</v>
      </c>
      <c r="E56" s="537">
        <f t="shared" ref="E56:O56" si="16">E23+E22</f>
        <v>0</v>
      </c>
      <c r="F56" s="537">
        <f t="shared" si="16"/>
        <v>0</v>
      </c>
      <c r="G56" s="537">
        <f t="shared" si="16"/>
        <v>0</v>
      </c>
      <c r="H56" s="537">
        <f t="shared" si="16"/>
        <v>0</v>
      </c>
      <c r="I56" s="537">
        <f t="shared" si="16"/>
        <v>0</v>
      </c>
      <c r="J56" s="537">
        <f t="shared" si="16"/>
        <v>0</v>
      </c>
      <c r="K56" s="537">
        <f t="shared" si="16"/>
        <v>0</v>
      </c>
      <c r="L56" s="537">
        <f t="shared" si="16"/>
        <v>0</v>
      </c>
      <c r="M56" s="537">
        <f t="shared" si="16"/>
        <v>0</v>
      </c>
      <c r="N56" s="537">
        <f t="shared" si="16"/>
        <v>0</v>
      </c>
      <c r="O56" s="537">
        <f t="shared" si="16"/>
        <v>0</v>
      </c>
      <c r="P56" s="192">
        <v>10.5</v>
      </c>
      <c r="Q56" s="192">
        <f>IF(MOD(O56,2)=1,O56+1,O56)</f>
        <v>0</v>
      </c>
      <c r="R56" s="496">
        <f>Q56*P56</f>
        <v>0</v>
      </c>
      <c r="S56" s="97"/>
    </row>
    <row r="57" spans="1:20" ht="15" customHeight="1" x14ac:dyDescent="0.25">
      <c r="A57" s="20" t="s">
        <v>185</v>
      </c>
      <c r="B57" s="21" t="s">
        <v>186</v>
      </c>
      <c r="C57" s="20" t="s">
        <v>80</v>
      </c>
      <c r="D57" s="21" t="s">
        <v>162</v>
      </c>
      <c r="E57" s="537">
        <f>IF($E$24&gt;0,1,0)</f>
        <v>0</v>
      </c>
      <c r="F57" s="537">
        <f>IF($F$24&gt;0,1,0)</f>
        <v>0</v>
      </c>
      <c r="G57" s="537">
        <f>IF($G$24&gt;0,1,0)</f>
        <v>0</v>
      </c>
      <c r="H57" s="537">
        <f>IF($H$24&gt;0,1,0)</f>
        <v>0</v>
      </c>
      <c r="I57" s="537">
        <f>IF($I$24&gt;0,1,0)</f>
        <v>0</v>
      </c>
      <c r="J57" s="537">
        <f>IF($J$24&gt;0,1,0)</f>
        <v>0</v>
      </c>
      <c r="K57" s="537">
        <f>IF($K$24&gt;0,1,0)</f>
        <v>0</v>
      </c>
      <c r="L57" s="537">
        <f>IF($L$24&gt;0,1,0)</f>
        <v>0</v>
      </c>
      <c r="M57" s="537">
        <f>IF($M$24&gt;0,1,0)</f>
        <v>0</v>
      </c>
      <c r="N57" s="537">
        <f>IF($M$24&gt;0,1,0)</f>
        <v>0</v>
      </c>
      <c r="O57" s="536">
        <f>SUM(E57:N57)</f>
        <v>0</v>
      </c>
      <c r="P57" s="192">
        <v>21</v>
      </c>
      <c r="Q57" s="283" t="s">
        <v>153</v>
      </c>
      <c r="R57" s="160">
        <f>O57*P57</f>
        <v>0</v>
      </c>
      <c r="S57" s="97"/>
    </row>
    <row r="58" spans="1:20" ht="15" customHeight="1" x14ac:dyDescent="0.25">
      <c r="A58" s="20" t="s">
        <v>187</v>
      </c>
      <c r="B58" s="21" t="s">
        <v>188</v>
      </c>
      <c r="C58" s="20" t="s">
        <v>80</v>
      </c>
      <c r="D58" s="21" t="s">
        <v>152</v>
      </c>
      <c r="E58" s="538">
        <f>IF($E$21=0,0,0)+IF($E$21&gt;=1,3,0)+IF($E$21&gt;=4,3,0)+IF($E$21&gt;=7,3,0)+IF($E$21&gt;=10,3,0)+IF($E$21&gt;=13,3,0)</f>
        <v>0</v>
      </c>
      <c r="F58" s="538">
        <f>IF($F$21=0,0,0)+IF($F$21&gt;=1,3,0)+IF($F$21&gt;=4,3,0)+IF($F$21&gt;=7,3,0)+IF($F$21&gt;=10,3,0)+IF($F$21&gt;=13,3,0)</f>
        <v>0</v>
      </c>
      <c r="G58" s="538">
        <f>IF($G$21=0,0,0)+IF($G$21&gt;=1,3,0)+IF($G$21&gt;=4,3,0)+IF($G$21&gt;=7,3,0)+IF($G$21&gt;=10,3,0)+IF($G$21&gt;=13,3,0)</f>
        <v>0</v>
      </c>
      <c r="H58" s="538">
        <f>IF($H$21=0,0,0)+IF($H$21&gt;=1,3,0)+IF($H$21&gt;=4,3,0)+IF($H$21&gt;=7,3,0)+IF($H$21&gt;=10,3,0)+IF($H$21&gt;=13,3,0)</f>
        <v>0</v>
      </c>
      <c r="I58" s="538">
        <f>IF($I$21=0,0,0)+IF($I$21&gt;=1,3,0)+IF($I$21&gt;=4,3,0)+IF($I$21&gt;=7,3,0)+IF($I$21&gt;=10,3,0)+IF($I$21&gt;=13,3,0)</f>
        <v>0</v>
      </c>
      <c r="J58" s="538">
        <f>IF($J$21=0,0,0)+IF($J$21&gt;=1,3,0)+IF($J$21&gt;=4,3,0)+IF($J$21&gt;=7,3,0)+IF($J$21&gt;=10,3,0)+IF($J$21&gt;=13,3,0)</f>
        <v>0</v>
      </c>
      <c r="K58" s="538">
        <f>IF($K$21=0,0,0)+IF($K$21&gt;=1,3,0)+IF($K$21&gt;=4,3,0)+IF($K$21&gt;=7,3,0)+IF($K$21&gt;=10,3,0)+IF($K$21&gt;=13,3,0)</f>
        <v>0</v>
      </c>
      <c r="L58" s="538">
        <f>IF($L$21=0,0,0)+IF($L$21&gt;=1,3,0)+IF($L$21&gt;=4,3,0)+IF($L$21&gt;=7,3,0)+IF($L$21&gt;=10,3,0)+IF($L$21&gt;=13,3,0)</f>
        <v>0</v>
      </c>
      <c r="M58" s="538">
        <f>IF($M$21=0,0,0)+IF($M$21&gt;=1,3,0)+IF($M$21&gt;=4,3,0)+IF($M$21&gt;=7,3,0)+IF($M$21&gt;=10,3,0)+IF($M$21&gt;=13,3,0)</f>
        <v>0</v>
      </c>
      <c r="N58" s="538">
        <f>IF($N$21=0,0,0)+IF($N$21&gt;=1,3,0)+IF($N$21&gt;=4,3,0)+IF($N$21&gt;=7,3,0)+IF($N$21&gt;=10,3,0)+IF($N$21&gt;=13,3,0)</f>
        <v>0</v>
      </c>
      <c r="O58" s="536">
        <f>SUM(E58:N58)</f>
        <v>0</v>
      </c>
      <c r="P58" s="192">
        <v>7</v>
      </c>
      <c r="Q58" s="192">
        <f>O58</f>
        <v>0</v>
      </c>
      <c r="R58" s="284">
        <f>P58*Q58</f>
        <v>0</v>
      </c>
      <c r="S58" s="97"/>
    </row>
    <row r="59" spans="1:20" ht="15" customHeight="1" x14ac:dyDescent="0.25">
      <c r="A59" s="20" t="s">
        <v>189</v>
      </c>
      <c r="B59" s="21" t="s">
        <v>190</v>
      </c>
      <c r="C59" s="20" t="s">
        <v>80</v>
      </c>
      <c r="D59" s="21" t="s">
        <v>162</v>
      </c>
      <c r="E59" s="537">
        <f>IF($E$19&gt;0,1,0)</f>
        <v>0</v>
      </c>
      <c r="F59" s="537">
        <f>IF($F$19&gt;0,1,0)</f>
        <v>0</v>
      </c>
      <c r="G59" s="537">
        <f>IF($G$19&gt;0,1,0)</f>
        <v>0</v>
      </c>
      <c r="H59" s="537">
        <f>IF($H$19&gt;0,1,0)</f>
        <v>0</v>
      </c>
      <c r="I59" s="537">
        <f>IF($I$19&gt;0,1,0)</f>
        <v>0</v>
      </c>
      <c r="J59" s="537">
        <f>IF($J$19&gt;0,1,0)</f>
        <v>0</v>
      </c>
      <c r="K59" s="537">
        <f>IF($K$19&gt;0,1,0)</f>
        <v>0</v>
      </c>
      <c r="L59" s="537">
        <f>IF($L$19&gt;0,1,0)</f>
        <v>0</v>
      </c>
      <c r="M59" s="537">
        <f>IF($M$19&gt;0,1,0)</f>
        <v>0</v>
      </c>
      <c r="N59" s="537">
        <f>IF($N$19&gt;0,1,0)</f>
        <v>0</v>
      </c>
      <c r="O59" s="536">
        <f>SUM(E59:N59)</f>
        <v>0</v>
      </c>
      <c r="P59" s="192">
        <v>21</v>
      </c>
      <c r="Q59" s="283" t="s">
        <v>153</v>
      </c>
      <c r="R59" s="160">
        <f>O59*P59</f>
        <v>0</v>
      </c>
      <c r="S59" s="97"/>
    </row>
    <row r="60" spans="1:20" ht="15" customHeight="1" x14ac:dyDescent="0.25">
      <c r="A60" s="20" t="s">
        <v>191</v>
      </c>
      <c r="B60" s="21" t="s">
        <v>192</v>
      </c>
      <c r="C60" s="20" t="s">
        <v>80</v>
      </c>
      <c r="D60" s="21" t="s">
        <v>152</v>
      </c>
      <c r="E60" s="537">
        <f>IF($E$20=0,0,0)+IF($E$20&gt;=1,4,0)+IF($E$20&gt;=5,4,0)+IF($E$20&gt;=9,4,0)+IF($E$20&gt;=13,4,0)</f>
        <v>0</v>
      </c>
      <c r="F60" s="538">
        <f>IF($F$20=0,0,0)+IF($F$20&gt;=1,4,0)+IF($F$20&gt;=5,4,0)+IF($F$20&gt;=9,4,0)+IF($F$20&gt;=13,4,0)</f>
        <v>0</v>
      </c>
      <c r="G60" s="538">
        <f>IF($G$20=0,0,0)+IF($G$20&gt;=1,4,0)+IF($G$20&gt;=5,4,0)+IF($G$20&gt;=9,4,0)+IF($G$20&gt;=13,4,0)</f>
        <v>0</v>
      </c>
      <c r="H60" s="538">
        <f>IF($H$20=0,0,0)+IF($H$20&gt;=1,4,0)+IF($H$20&gt;=5,4,0)+IF($H$20&gt;=9,4,0)+IF($H$20&gt;=13,4,0)</f>
        <v>0</v>
      </c>
      <c r="I60" s="538">
        <f>IF($I$20=0,0,0)+IF($I$20&gt;=1,4,0)+IF($I$20&gt;=5,4,0)+IF($I$20&gt;=9,4,0)+IF($I$20&gt;=13,4,0)</f>
        <v>0</v>
      </c>
      <c r="J60" s="538">
        <f>IF($J$20=0,0,0)+IF($J$20&gt;=1,4,0)+IF($J$20&gt;=5,4,0)+IF($J$20&gt;=9,4,0)+IF($J$20&gt;=13,4,0)</f>
        <v>0</v>
      </c>
      <c r="K60" s="538">
        <f>IF($K$20=0,0,0)+IF($K$20&gt;=1,4,0)+IF($K$20&gt;=5,4,0)+IF($K$20&gt;=9,4,0)+IF($K$20&gt;=13,4,0)</f>
        <v>0</v>
      </c>
      <c r="L60" s="538">
        <f>IF($L$20=0,0,0)+IF($L$20&gt;=1,4,0)+IF($L$20&gt;=5,4,0)+IF($L$20&gt;=9,4,0)+IF($L$20&gt;=13,4,0)</f>
        <v>0</v>
      </c>
      <c r="M60" s="538">
        <f>IF($M$20=0,0,0)+IF($M$20&gt;=1,4,0)+IF($M$20&gt;=5,4,0)+IF($M$20&gt;=9,4,0)+IF($M$20&gt;=13,4,0)</f>
        <v>0</v>
      </c>
      <c r="N60" s="538">
        <f>IF($N$20=0,0,0)+IF($N$20&gt;=1,4,0)+IF($N$20&gt;=5,4,0)+IF($N$20&gt;=9,4,0)+IF($N$20&gt;=13,4,0)</f>
        <v>0</v>
      </c>
      <c r="O60" s="537">
        <f>SUM(E60:N60)</f>
        <v>0</v>
      </c>
      <c r="P60" s="192">
        <v>5.25</v>
      </c>
      <c r="Q60" s="192">
        <f>O60</f>
        <v>0</v>
      </c>
      <c r="R60" s="284">
        <f>P60*Q60</f>
        <v>0</v>
      </c>
      <c r="S60" s="97"/>
    </row>
    <row r="61" spans="1:20" ht="15" customHeight="1" x14ac:dyDescent="0.25">
      <c r="A61" s="20" t="s">
        <v>193</v>
      </c>
      <c r="B61" s="26" t="s">
        <v>194</v>
      </c>
      <c r="C61" s="20" t="s">
        <v>84</v>
      </c>
      <c r="D61" s="21" t="s">
        <v>162</v>
      </c>
      <c r="E61" s="537">
        <f>IF($E$19&gt;0,1,0)</f>
        <v>0</v>
      </c>
      <c r="F61" s="537">
        <f>IF($F$19&gt;0,1,0)</f>
        <v>0</v>
      </c>
      <c r="G61" s="537">
        <f>IF($G$19&gt;0,1,0)</f>
        <v>0</v>
      </c>
      <c r="H61" s="537">
        <f>IF($H$19&gt;0,1,0)</f>
        <v>0</v>
      </c>
      <c r="I61" s="537">
        <f>IF($I$19&gt;0,1,0)</f>
        <v>0</v>
      </c>
      <c r="J61" s="537">
        <f>IF($J$19&gt;0,1,0)</f>
        <v>0</v>
      </c>
      <c r="K61" s="537">
        <f>IF($K$19&gt;0,1,0)</f>
        <v>0</v>
      </c>
      <c r="L61" s="537">
        <f>IF($L$19&gt;0,1,0)</f>
        <v>0</v>
      </c>
      <c r="M61" s="537">
        <f>IF($M$19&gt;0,1,0)</f>
        <v>0</v>
      </c>
      <c r="N61" s="537">
        <f>IF($N$19&gt;0,1,0)</f>
        <v>0</v>
      </c>
      <c r="O61" s="536">
        <f>SUM(E61:N61)</f>
        <v>0</v>
      </c>
      <c r="P61" s="192">
        <v>21</v>
      </c>
      <c r="Q61" s="283" t="s">
        <v>153</v>
      </c>
      <c r="R61" s="160">
        <f>O61*P61</f>
        <v>0</v>
      </c>
      <c r="S61" s="97"/>
    </row>
    <row r="62" spans="1:20" ht="15" customHeight="1" x14ac:dyDescent="0.25">
      <c r="A62" s="4"/>
      <c r="B62" s="4"/>
      <c r="C62" s="4"/>
      <c r="D62" s="4"/>
      <c r="E62" s="115"/>
      <c r="F62" s="115"/>
      <c r="G62" s="115"/>
      <c r="H62" s="115"/>
      <c r="I62" s="115"/>
      <c r="J62" s="115"/>
      <c r="K62" s="115"/>
      <c r="L62" s="115"/>
      <c r="M62" s="115"/>
      <c r="N62" s="190"/>
      <c r="O62" s="115"/>
      <c r="P62" s="191"/>
      <c r="Q62" s="115"/>
      <c r="R62" s="171"/>
      <c r="S62" s="222"/>
      <c r="T62" s="4"/>
    </row>
    <row r="63" spans="1:20" ht="15" customHeight="1" x14ac:dyDescent="0.25">
      <c r="A63" s="19" t="s">
        <v>195</v>
      </c>
      <c r="B63" s="19" t="s">
        <v>29</v>
      </c>
      <c r="C63" s="4"/>
      <c r="D63" s="4"/>
      <c r="E63" s="115"/>
      <c r="F63" s="115"/>
      <c r="G63" s="115"/>
      <c r="H63" s="115"/>
      <c r="I63" s="115"/>
      <c r="J63" s="115"/>
      <c r="K63" s="115"/>
      <c r="L63" s="115"/>
      <c r="M63" s="115"/>
      <c r="N63" s="190"/>
      <c r="O63" s="115"/>
      <c r="P63" s="191"/>
      <c r="Q63" s="115"/>
      <c r="R63" s="171"/>
      <c r="S63" s="222"/>
      <c r="T63" s="4"/>
    </row>
    <row r="64" spans="1:20" ht="15" customHeight="1" x14ac:dyDescent="0.25">
      <c r="A64" s="20" t="s">
        <v>196</v>
      </c>
      <c r="B64" s="21" t="s">
        <v>197</v>
      </c>
      <c r="C64" s="20" t="s">
        <v>80</v>
      </c>
      <c r="D64" s="21" t="s">
        <v>162</v>
      </c>
      <c r="E64" s="536">
        <f>IF($E$16&gt;0,1,0)</f>
        <v>0</v>
      </c>
      <c r="F64" s="536">
        <f>IF($F$16&gt;0,1,0)</f>
        <v>0</v>
      </c>
      <c r="G64" s="536">
        <f>IF($G$16&gt;0,1,0)</f>
        <v>0</v>
      </c>
      <c r="H64" s="536">
        <f>IF($H$16&gt;0,1,0)</f>
        <v>0</v>
      </c>
      <c r="I64" s="536">
        <f>IF($I$16&gt;0,1,0)</f>
        <v>0</v>
      </c>
      <c r="J64" s="536">
        <f>IF($J$16&gt;0,1,0)</f>
        <v>0</v>
      </c>
      <c r="K64" s="536">
        <f>IF($K$16&gt;0,1,0)</f>
        <v>0</v>
      </c>
      <c r="L64" s="536">
        <f>IF($L$16&gt;0,1,0)</f>
        <v>0</v>
      </c>
      <c r="M64" s="536">
        <f>IF($M$16&gt;0,1,0)</f>
        <v>0</v>
      </c>
      <c r="N64" s="536">
        <f>IF($N$16&gt;0,1,0)</f>
        <v>0</v>
      </c>
      <c r="O64" s="174">
        <f t="shared" ref="O64:O67" si="17">SUM(E64:N64)</f>
        <v>0</v>
      </c>
      <c r="P64" s="192">
        <v>21</v>
      </c>
      <c r="Q64" s="192">
        <v>1</v>
      </c>
      <c r="R64" s="160">
        <f>O64*P64</f>
        <v>0</v>
      </c>
      <c r="S64" s="97"/>
    </row>
    <row r="65" spans="1:19" ht="15" customHeight="1" x14ac:dyDescent="0.25">
      <c r="A65" s="20" t="s">
        <v>198</v>
      </c>
      <c r="B65" s="21" t="s">
        <v>199</v>
      </c>
      <c r="C65" s="20" t="s">
        <v>80</v>
      </c>
      <c r="D65" s="21" t="s">
        <v>152</v>
      </c>
      <c r="E65" s="536">
        <f>IF($E$11&gt;0,4,0)</f>
        <v>0</v>
      </c>
      <c r="F65" s="536">
        <f>IF($F$11&gt;0,4,0)</f>
        <v>0</v>
      </c>
      <c r="G65" s="536">
        <f>IF($G$11&gt;0,4,0)</f>
        <v>0</v>
      </c>
      <c r="H65" s="536">
        <f>IF($H$11&gt;0,4,0)</f>
        <v>0</v>
      </c>
      <c r="I65" s="536">
        <f>IF($I$11&gt;0,4,0)</f>
        <v>0</v>
      </c>
      <c r="J65" s="536">
        <f>IF($J$11&gt;0,4,0)</f>
        <v>0</v>
      </c>
      <c r="K65" s="536">
        <f>IF($K$11&gt;0,4,0)</f>
        <v>0</v>
      </c>
      <c r="L65" s="536">
        <f>IF($L$11&gt;0,4,0)</f>
        <v>0</v>
      </c>
      <c r="M65" s="536">
        <f>IF($M$11&gt;0,4,0)</f>
        <v>0</v>
      </c>
      <c r="N65" s="536">
        <f>IF($N$11&gt;0,4,0)</f>
        <v>0</v>
      </c>
      <c r="O65" s="174">
        <f t="shared" si="17"/>
        <v>0</v>
      </c>
      <c r="P65" s="192">
        <v>5.25</v>
      </c>
      <c r="Q65" s="192">
        <f t="shared" ref="Q65:Q67" si="18">IF(MOD(O65,2)=1,O65+1,O65)</f>
        <v>0</v>
      </c>
      <c r="R65" s="160">
        <f>P65*Q65</f>
        <v>0</v>
      </c>
      <c r="S65" s="97"/>
    </row>
    <row r="66" spans="1:19" ht="15" customHeight="1" x14ac:dyDescent="0.25">
      <c r="A66" s="20" t="s">
        <v>200</v>
      </c>
      <c r="B66" s="21" t="s">
        <v>201</v>
      </c>
      <c r="C66" s="20" t="s">
        <v>80</v>
      </c>
      <c r="D66" s="21" t="s">
        <v>152</v>
      </c>
      <c r="E66" s="536">
        <f>IF(MOD(E14,2)=1,E14+1,E14)</f>
        <v>0</v>
      </c>
      <c r="F66" s="536">
        <f>IF(MOD(F14,2)=1,F14+1,F14)</f>
        <v>0</v>
      </c>
      <c r="G66" s="536">
        <f>IF(MOD(G14,2)=1,G14+1,G14)</f>
        <v>0</v>
      </c>
      <c r="H66" s="536">
        <f>IF(MOD(H14,2)=1,H14+1,H14)</f>
        <v>0</v>
      </c>
      <c r="I66" s="536">
        <f t="shared" ref="I66:N66" si="19">IF(MOD(I14,2)=1,I14+1,I14)</f>
        <v>0</v>
      </c>
      <c r="J66" s="536">
        <f t="shared" si="19"/>
        <v>0</v>
      </c>
      <c r="K66" s="536">
        <f t="shared" si="19"/>
        <v>0</v>
      </c>
      <c r="L66" s="536">
        <f t="shared" si="19"/>
        <v>0</v>
      </c>
      <c r="M66" s="536">
        <f t="shared" si="19"/>
        <v>0</v>
      </c>
      <c r="N66" s="536">
        <f t="shared" si="19"/>
        <v>0</v>
      </c>
      <c r="O66" s="174">
        <f t="shared" si="17"/>
        <v>0</v>
      </c>
      <c r="P66" s="192">
        <v>10.5</v>
      </c>
      <c r="Q66" s="192">
        <f t="shared" si="18"/>
        <v>0</v>
      </c>
      <c r="R66" s="160">
        <f t="shared" ref="R66:R67" si="20">P66*Q66</f>
        <v>0</v>
      </c>
      <c r="S66" s="97"/>
    </row>
    <row r="67" spans="1:19" ht="15" customHeight="1" x14ac:dyDescent="0.25">
      <c r="A67" s="20" t="s">
        <v>202</v>
      </c>
      <c r="B67" s="26" t="s">
        <v>190</v>
      </c>
      <c r="C67" s="24" t="s">
        <v>80</v>
      </c>
      <c r="D67" s="26" t="s">
        <v>162</v>
      </c>
      <c r="E67" s="536">
        <f>IF($E$14+$E$15+$E$16&gt;0,1,0)</f>
        <v>0</v>
      </c>
      <c r="F67" s="536">
        <f>IF($F$14+$F$15+$F$16&gt;0,1,0)</f>
        <v>0</v>
      </c>
      <c r="G67" s="536">
        <f>IF($G$14+$G$15+$G$16&gt;0,1,0)</f>
        <v>0</v>
      </c>
      <c r="H67" s="536">
        <f>IF($H$14+$H$15+$H$16&gt;0,1,0)</f>
        <v>0</v>
      </c>
      <c r="I67" s="536">
        <f>IF($I$14+$I$15+$I$16&gt;0,1,0)</f>
        <v>0</v>
      </c>
      <c r="J67" s="536">
        <f>IF($J$14+$J$15+$J$16&gt;0,1,0)</f>
        <v>0</v>
      </c>
      <c r="K67" s="536">
        <f>IF($K$14+$K$15+$K$16&gt;0,1,0)</f>
        <v>0</v>
      </c>
      <c r="L67" s="536">
        <f>IF($L$14+$L$15+$L$16&gt;0,1,0)</f>
        <v>0</v>
      </c>
      <c r="M67" s="536">
        <f>IF($M$14+$M$15+$M$16&gt;0,1,0)</f>
        <v>0</v>
      </c>
      <c r="N67" s="536">
        <f>IF($N$14+$N$15+$N$16&gt;0,1,0)</f>
        <v>0</v>
      </c>
      <c r="O67" s="174">
        <f t="shared" si="17"/>
        <v>0</v>
      </c>
      <c r="P67" s="192">
        <v>21</v>
      </c>
      <c r="Q67" s="192">
        <f t="shared" si="18"/>
        <v>0</v>
      </c>
      <c r="R67" s="160">
        <f t="shared" si="20"/>
        <v>0</v>
      </c>
      <c r="S67" s="97"/>
    </row>
    <row r="68" spans="1:19" ht="15" customHeight="1" x14ac:dyDescent="0.25">
      <c r="A68" s="24" t="s">
        <v>203</v>
      </c>
      <c r="B68" s="26" t="s">
        <v>204</v>
      </c>
      <c r="C68" s="24" t="s">
        <v>80</v>
      </c>
      <c r="D68" s="26" t="s">
        <v>162</v>
      </c>
      <c r="E68" s="375"/>
      <c r="F68" s="375"/>
      <c r="G68" s="375"/>
      <c r="H68" s="375"/>
      <c r="I68" s="375"/>
      <c r="J68" s="375"/>
      <c r="K68" s="375"/>
      <c r="L68" s="375"/>
      <c r="M68" s="375"/>
      <c r="N68" s="375"/>
      <c r="O68" s="536">
        <f>SUM(E68:N68)</f>
        <v>0</v>
      </c>
      <c r="P68" s="192">
        <v>21</v>
      </c>
      <c r="Q68" s="192">
        <v>21</v>
      </c>
      <c r="R68" s="160">
        <f>O68*P68</f>
        <v>0</v>
      </c>
      <c r="S68" s="97"/>
    </row>
    <row r="69" spans="1:19" ht="15" customHeight="1" x14ac:dyDescent="0.25">
      <c r="A69" s="20" t="s">
        <v>205</v>
      </c>
      <c r="B69" s="26" t="s">
        <v>194</v>
      </c>
      <c r="C69" s="24" t="s">
        <v>84</v>
      </c>
      <c r="D69" s="26" t="s">
        <v>162</v>
      </c>
      <c r="E69" s="536">
        <f>IF($E$11&gt;0,1,0)</f>
        <v>0</v>
      </c>
      <c r="F69" s="536">
        <f>IF($F$11&gt;0,1,0)</f>
        <v>0</v>
      </c>
      <c r="G69" s="536">
        <f>IF($G$11&gt;0,1,0)</f>
        <v>0</v>
      </c>
      <c r="H69" s="536">
        <f>IF($H$11&gt;0,1,0)</f>
        <v>0</v>
      </c>
      <c r="I69" s="536">
        <f>IF($I$11&gt;0,1,0)</f>
        <v>0</v>
      </c>
      <c r="J69" s="536">
        <f>IF($J$11&gt;0,1,0)</f>
        <v>0</v>
      </c>
      <c r="K69" s="536">
        <f>IF($K$11&gt;0,1,0)</f>
        <v>0</v>
      </c>
      <c r="L69" s="536">
        <f>IF($L$11&gt;0,1,0)</f>
        <v>0</v>
      </c>
      <c r="M69" s="536">
        <f>IF($M$11&gt;0,1,0)</f>
        <v>0</v>
      </c>
      <c r="N69" s="536">
        <f>IF($N$11&gt;0,1,0)</f>
        <v>0</v>
      </c>
      <c r="O69" s="536">
        <f>SUM(E69:N69)</f>
        <v>0</v>
      </c>
      <c r="P69" s="192">
        <v>21</v>
      </c>
      <c r="Q69" s="192">
        <f>O69</f>
        <v>0</v>
      </c>
      <c r="R69" s="160">
        <f>P69*Q69</f>
        <v>0</v>
      </c>
      <c r="S69" s="97"/>
    </row>
    <row r="70" spans="1:19" ht="15" customHeight="1" x14ac:dyDescent="0.25">
      <c r="A70" s="20" t="s">
        <v>206</v>
      </c>
      <c r="B70" s="21" t="s">
        <v>207</v>
      </c>
      <c r="C70" s="20" t="s">
        <v>80</v>
      </c>
      <c r="D70" s="21" t="s">
        <v>162</v>
      </c>
      <c r="E70" s="536">
        <f t="shared" ref="E70" si="21">IF($E$11&gt;0,1,0)</f>
        <v>0</v>
      </c>
      <c r="F70" s="536">
        <f t="shared" ref="F70" si="22">IF($F$11&gt;0,1,0)</f>
        <v>0</v>
      </c>
      <c r="G70" s="536">
        <f t="shared" ref="G70" si="23">IF($G$11&gt;0,1,0)</f>
        <v>0</v>
      </c>
      <c r="H70" s="536">
        <f t="shared" ref="H70" si="24">IF($H$11&gt;0,1,0)</f>
        <v>0</v>
      </c>
      <c r="I70" s="536">
        <f t="shared" ref="I70" si="25">IF($I$11&gt;0,1,0)</f>
        <v>0</v>
      </c>
      <c r="J70" s="536">
        <f t="shared" ref="J70" si="26">IF($J$11&gt;0,1,0)</f>
        <v>0</v>
      </c>
      <c r="K70" s="536">
        <f t="shared" ref="K70" si="27">IF($K$11&gt;0,1,0)</f>
        <v>0</v>
      </c>
      <c r="L70" s="536">
        <f t="shared" ref="L70" si="28">IF($L$11&gt;0,1,0)</f>
        <v>0</v>
      </c>
      <c r="M70" s="536">
        <f t="shared" ref="M70" si="29">IF($M$11&gt;0,1,0)</f>
        <v>0</v>
      </c>
      <c r="N70" s="536">
        <f t="shared" ref="N70" si="30">IF($N$11&gt;0,1,0)</f>
        <v>0</v>
      </c>
      <c r="O70" s="174">
        <f t="shared" ref="O70" si="31">SUM(E70:N70)</f>
        <v>0</v>
      </c>
      <c r="P70" s="192">
        <v>28</v>
      </c>
      <c r="Q70" s="283" t="s">
        <v>153</v>
      </c>
      <c r="R70" s="160">
        <f>O70*P70</f>
        <v>0</v>
      </c>
      <c r="S70" s="97"/>
    </row>
    <row r="71" spans="1:19" ht="15" customHeight="1" x14ac:dyDescent="0.25">
      <c r="A71" s="4"/>
      <c r="B71" s="4"/>
      <c r="C71" s="4"/>
      <c r="D71" s="4"/>
      <c r="E71" s="115"/>
      <c r="F71" s="115"/>
      <c r="G71" s="115"/>
      <c r="H71" s="115"/>
      <c r="I71" s="115"/>
      <c r="J71" s="115"/>
      <c r="K71" s="115"/>
      <c r="L71" s="115"/>
      <c r="M71" s="115"/>
      <c r="N71" s="190"/>
      <c r="O71" s="115"/>
      <c r="P71" s="191"/>
      <c r="Q71" s="115"/>
      <c r="R71" s="171"/>
      <c r="S71" s="222"/>
    </row>
    <row r="72" spans="1:19" ht="15" customHeight="1" x14ac:dyDescent="0.25">
      <c r="A72" s="19" t="s">
        <v>208</v>
      </c>
      <c r="B72" s="19" t="s">
        <v>30</v>
      </c>
      <c r="C72" s="4"/>
      <c r="D72" s="4"/>
      <c r="E72" s="115"/>
      <c r="F72" s="115"/>
      <c r="G72" s="115"/>
      <c r="H72" s="115"/>
      <c r="I72" s="115"/>
      <c r="J72" s="115"/>
      <c r="K72" s="115"/>
      <c r="L72" s="115"/>
      <c r="M72" s="115"/>
      <c r="N72" s="190"/>
      <c r="O72" s="115"/>
      <c r="P72" s="191"/>
      <c r="Q72" s="115"/>
      <c r="R72" s="171"/>
      <c r="S72" s="222"/>
    </row>
    <row r="73" spans="1:19" ht="15" customHeight="1" x14ac:dyDescent="0.25">
      <c r="A73" s="20" t="s">
        <v>209</v>
      </c>
      <c r="B73" s="21" t="s">
        <v>184</v>
      </c>
      <c r="C73" s="20" t="s">
        <v>80</v>
      </c>
      <c r="D73" s="21" t="s">
        <v>152</v>
      </c>
      <c r="E73" s="375"/>
      <c r="F73" s="375"/>
      <c r="G73" s="375"/>
      <c r="H73" s="375"/>
      <c r="I73" s="375"/>
      <c r="J73" s="375"/>
      <c r="K73" s="375"/>
      <c r="L73" s="375"/>
      <c r="M73" s="375"/>
      <c r="N73" s="375"/>
      <c r="O73" s="174">
        <f>SUM(E73:N73)</f>
        <v>0</v>
      </c>
      <c r="P73" s="192">
        <v>10.5</v>
      </c>
      <c r="Q73" s="192">
        <f>IF(MOD(O73,2)=1,O73+1,O73)</f>
        <v>0</v>
      </c>
      <c r="R73" s="160">
        <f>Q73*P73</f>
        <v>0</v>
      </c>
      <c r="S73" s="97"/>
    </row>
    <row r="74" spans="1:19" ht="15" customHeight="1" x14ac:dyDescent="0.25">
      <c r="A74" s="20" t="s">
        <v>210</v>
      </c>
      <c r="B74" s="21" t="s">
        <v>211</v>
      </c>
      <c r="C74" s="20" t="s">
        <v>80</v>
      </c>
      <c r="D74" s="21" t="s">
        <v>162</v>
      </c>
      <c r="E74" s="375"/>
      <c r="F74" s="375"/>
      <c r="G74" s="375"/>
      <c r="H74" s="375"/>
      <c r="I74" s="375"/>
      <c r="J74" s="375"/>
      <c r="K74" s="375"/>
      <c r="L74" s="375"/>
      <c r="M74" s="375"/>
      <c r="N74" s="375"/>
      <c r="O74" s="174">
        <f>SUM(E74:N74)</f>
        <v>0</v>
      </c>
      <c r="P74" s="192">
        <v>21</v>
      </c>
      <c r="Q74" s="192" t="s">
        <v>153</v>
      </c>
      <c r="R74" s="160">
        <f t="shared" ref="R74:R77" si="32">O74*P74</f>
        <v>0</v>
      </c>
      <c r="S74" s="97"/>
    </row>
    <row r="75" spans="1:19" ht="15" customHeight="1" x14ac:dyDescent="0.25">
      <c r="A75" s="20" t="s">
        <v>212</v>
      </c>
      <c r="B75" s="21" t="s">
        <v>188</v>
      </c>
      <c r="C75" s="20" t="s">
        <v>80</v>
      </c>
      <c r="D75" s="21" t="s">
        <v>162</v>
      </c>
      <c r="E75" s="375"/>
      <c r="F75" s="375"/>
      <c r="G75" s="375"/>
      <c r="H75" s="375"/>
      <c r="I75" s="375"/>
      <c r="J75" s="375"/>
      <c r="K75" s="375"/>
      <c r="L75" s="375"/>
      <c r="M75" s="375"/>
      <c r="N75" s="375"/>
      <c r="O75" s="174">
        <f>SUM(E75:N75)</f>
        <v>0</v>
      </c>
      <c r="P75" s="192">
        <v>21</v>
      </c>
      <c r="Q75" s="192" t="s">
        <v>153</v>
      </c>
      <c r="R75" s="160">
        <f t="shared" si="32"/>
        <v>0</v>
      </c>
      <c r="S75" s="97"/>
    </row>
    <row r="76" spans="1:19" ht="15" customHeight="1" x14ac:dyDescent="0.25">
      <c r="A76" s="20" t="s">
        <v>213</v>
      </c>
      <c r="B76" s="21" t="s">
        <v>190</v>
      </c>
      <c r="C76" s="20" t="s">
        <v>80</v>
      </c>
      <c r="D76" s="21" t="s">
        <v>162</v>
      </c>
      <c r="E76" s="375"/>
      <c r="F76" s="375"/>
      <c r="G76" s="375"/>
      <c r="H76" s="375"/>
      <c r="I76" s="375"/>
      <c r="J76" s="375"/>
      <c r="K76" s="375"/>
      <c r="L76" s="375"/>
      <c r="M76" s="375"/>
      <c r="N76" s="375"/>
      <c r="O76" s="174">
        <f>SUM(E76:N76)</f>
        <v>0</v>
      </c>
      <c r="P76" s="192">
        <v>21</v>
      </c>
      <c r="Q76" s="192" t="s">
        <v>153</v>
      </c>
      <c r="R76" s="160">
        <f t="shared" si="32"/>
        <v>0</v>
      </c>
      <c r="S76" s="97"/>
    </row>
    <row r="77" spans="1:19" ht="15" customHeight="1" x14ac:dyDescent="0.25">
      <c r="A77" s="20" t="s">
        <v>214</v>
      </c>
      <c r="B77" s="21" t="s">
        <v>194</v>
      </c>
      <c r="C77" s="20" t="s">
        <v>84</v>
      </c>
      <c r="D77" s="21" t="s">
        <v>162</v>
      </c>
      <c r="E77" s="375"/>
      <c r="F77" s="375"/>
      <c r="G77" s="375"/>
      <c r="H77" s="375"/>
      <c r="I77" s="375"/>
      <c r="J77" s="375"/>
      <c r="K77" s="375"/>
      <c r="L77" s="375"/>
      <c r="M77" s="375"/>
      <c r="N77" s="375"/>
      <c r="O77" s="174">
        <f>SUM(E77:N77)</f>
        <v>0</v>
      </c>
      <c r="P77" s="192">
        <v>21</v>
      </c>
      <c r="Q77" s="192" t="s">
        <v>153</v>
      </c>
      <c r="R77" s="160">
        <f t="shared" si="32"/>
        <v>0</v>
      </c>
      <c r="S77" s="97"/>
    </row>
    <row r="78" spans="1:19" ht="15" customHeight="1" x14ac:dyDescent="0.25">
      <c r="A78" s="4"/>
      <c r="B78" s="4"/>
      <c r="C78" s="4"/>
      <c r="D78" s="4"/>
      <c r="E78" s="115"/>
      <c r="F78" s="115"/>
      <c r="G78" s="115"/>
      <c r="H78" s="115"/>
      <c r="I78" s="115"/>
      <c r="J78" s="115"/>
      <c r="K78" s="115"/>
      <c r="L78" s="115"/>
      <c r="M78" s="115"/>
      <c r="N78" s="190"/>
      <c r="O78" s="115"/>
      <c r="P78" s="187"/>
      <c r="Q78" s="115"/>
      <c r="R78" s="171"/>
      <c r="S78" s="222"/>
    </row>
    <row r="79" spans="1:19" ht="15" customHeight="1" x14ac:dyDescent="0.25">
      <c r="A79" s="19" t="s">
        <v>215</v>
      </c>
      <c r="B79" s="19" t="s">
        <v>56</v>
      </c>
      <c r="C79" s="4"/>
      <c r="D79" s="4"/>
      <c r="E79" s="115"/>
      <c r="F79" s="115"/>
      <c r="G79" s="115"/>
      <c r="H79" s="115"/>
      <c r="I79" s="115"/>
      <c r="J79" s="115"/>
      <c r="K79" s="115"/>
      <c r="L79" s="115"/>
      <c r="M79" s="115"/>
      <c r="N79" s="190"/>
      <c r="O79" s="115"/>
      <c r="P79" s="187"/>
      <c r="Q79" s="115"/>
      <c r="R79" s="171"/>
      <c r="S79" s="222"/>
    </row>
    <row r="80" spans="1:19" ht="15" customHeight="1" x14ac:dyDescent="0.25">
      <c r="A80" s="20" t="s">
        <v>216</v>
      </c>
      <c r="B80" s="21" t="s">
        <v>217</v>
      </c>
      <c r="C80" s="20" t="s">
        <v>84</v>
      </c>
      <c r="D80" s="21" t="s">
        <v>162</v>
      </c>
      <c r="E80" s="536">
        <f>IF($E$11&gt;0,1,0)</f>
        <v>0</v>
      </c>
      <c r="F80" s="536">
        <f>IF($F$11&gt;0,1,0)</f>
        <v>0</v>
      </c>
      <c r="G80" s="536">
        <f>IF($G$11&gt;0,1,(IF($G$11&gt;1,G80,0)))</f>
        <v>0</v>
      </c>
      <c r="H80" s="536">
        <f>IF($H$11&gt;0,1,(IF($H$11&gt;1,H80,0)))</f>
        <v>0</v>
      </c>
      <c r="I80" s="536">
        <f>IF($I$11&gt;0,1,(IF($I$11&gt;1,I80,0)))</f>
        <v>0</v>
      </c>
      <c r="J80" s="536">
        <f>IF($J$11&gt;0,1,(IF($J$11&gt;1,J80,0)))</f>
        <v>0</v>
      </c>
      <c r="K80" s="536">
        <f>IF($K$11&gt;0,1,(IF($K$11&gt;1,K80,0)))</f>
        <v>0</v>
      </c>
      <c r="L80" s="536">
        <f>IF($L$11&gt;0,1,(IF($L$11&gt;1,L80,0)))</f>
        <v>0</v>
      </c>
      <c r="M80" s="536">
        <f>IF($M$12&gt;0,1,(IF($M$12&gt;1,M80,0)))</f>
        <v>0</v>
      </c>
      <c r="N80" s="536">
        <f>IF($N$11&gt;0,1,(IF($N$11&gt;1,N80,0)))</f>
        <v>0</v>
      </c>
      <c r="O80" s="174">
        <f t="shared" ref="O80:O88" si="33">SUM(E80:N80)</f>
        <v>0</v>
      </c>
      <c r="P80" s="192" t="s">
        <v>153</v>
      </c>
      <c r="Q80" s="192">
        <v>80</v>
      </c>
      <c r="R80" s="160">
        <f>_xlfn.CEILING.MATH(O80*Q80)</f>
        <v>0</v>
      </c>
      <c r="S80" s="97"/>
    </row>
    <row r="81" spans="1:19" ht="15" customHeight="1" x14ac:dyDescent="0.25">
      <c r="A81" s="20" t="s">
        <v>218</v>
      </c>
      <c r="B81" s="21" t="s">
        <v>219</v>
      </c>
      <c r="C81" s="20" t="s">
        <v>84</v>
      </c>
      <c r="D81" s="21" t="s">
        <v>152</v>
      </c>
      <c r="E81" s="536">
        <f t="shared" ref="E81:N81" si="34">_xlfn.CEILING.MATH(E11)</f>
        <v>0</v>
      </c>
      <c r="F81" s="536">
        <f t="shared" si="34"/>
        <v>0</v>
      </c>
      <c r="G81" s="536">
        <f t="shared" si="34"/>
        <v>0</v>
      </c>
      <c r="H81" s="536">
        <f t="shared" si="34"/>
        <v>0</v>
      </c>
      <c r="I81" s="536">
        <f t="shared" si="34"/>
        <v>0</v>
      </c>
      <c r="J81" s="536">
        <f t="shared" si="34"/>
        <v>0</v>
      </c>
      <c r="K81" s="536">
        <f t="shared" si="34"/>
        <v>0</v>
      </c>
      <c r="L81" s="536">
        <f t="shared" si="34"/>
        <v>0</v>
      </c>
      <c r="M81" s="536">
        <f t="shared" si="34"/>
        <v>0</v>
      </c>
      <c r="N81" s="536">
        <f t="shared" si="34"/>
        <v>0</v>
      </c>
      <c r="O81" s="174">
        <f t="shared" si="33"/>
        <v>0</v>
      </c>
      <c r="P81" s="192">
        <v>7.4999999999999997E-2</v>
      </c>
      <c r="Q81" s="192" t="s">
        <v>153</v>
      </c>
      <c r="R81" s="160">
        <f>_xlfn.CEILING.MATH(O81*P81)</f>
        <v>0</v>
      </c>
      <c r="S81" s="97"/>
    </row>
    <row r="82" spans="1:19" ht="15" customHeight="1" x14ac:dyDescent="0.25">
      <c r="A82" s="20" t="s">
        <v>220</v>
      </c>
      <c r="B82" s="21" t="s">
        <v>221</v>
      </c>
      <c r="C82" s="20" t="s">
        <v>84</v>
      </c>
      <c r="D82" s="21" t="s">
        <v>152</v>
      </c>
      <c r="E82" s="536">
        <f t="shared" ref="E82:N82" si="35">_xlfn.CEILING.MATH(E11)</f>
        <v>0</v>
      </c>
      <c r="F82" s="536">
        <f t="shared" si="35"/>
        <v>0</v>
      </c>
      <c r="G82" s="536">
        <f t="shared" si="35"/>
        <v>0</v>
      </c>
      <c r="H82" s="536">
        <f t="shared" si="35"/>
        <v>0</v>
      </c>
      <c r="I82" s="536">
        <f t="shared" si="35"/>
        <v>0</v>
      </c>
      <c r="J82" s="536">
        <f t="shared" si="35"/>
        <v>0</v>
      </c>
      <c r="K82" s="536">
        <f t="shared" si="35"/>
        <v>0</v>
      </c>
      <c r="L82" s="536">
        <f t="shared" si="35"/>
        <v>0</v>
      </c>
      <c r="M82" s="536">
        <f t="shared" si="35"/>
        <v>0</v>
      </c>
      <c r="N82" s="536">
        <f t="shared" si="35"/>
        <v>0</v>
      </c>
      <c r="O82" s="174">
        <f t="shared" si="33"/>
        <v>0</v>
      </c>
      <c r="P82" s="192">
        <v>0.4</v>
      </c>
      <c r="Q82" s="192" t="s">
        <v>153</v>
      </c>
      <c r="R82" s="160">
        <f>_xlfn.CEILING.MATH(O82*P82)</f>
        <v>0</v>
      </c>
      <c r="S82" s="97"/>
    </row>
    <row r="83" spans="1:19" ht="15" customHeight="1" x14ac:dyDescent="0.25">
      <c r="A83" s="20" t="s">
        <v>222</v>
      </c>
      <c r="B83" s="21" t="s">
        <v>223</v>
      </c>
      <c r="C83" s="20" t="s">
        <v>84</v>
      </c>
      <c r="D83" s="21" t="s">
        <v>152</v>
      </c>
      <c r="E83" s="536">
        <f t="shared" ref="E83:N83" si="36">_xlfn.CEILING.MATH(E11)</f>
        <v>0</v>
      </c>
      <c r="F83" s="536">
        <f t="shared" si="36"/>
        <v>0</v>
      </c>
      <c r="G83" s="536">
        <f t="shared" si="36"/>
        <v>0</v>
      </c>
      <c r="H83" s="536">
        <f t="shared" si="36"/>
        <v>0</v>
      </c>
      <c r="I83" s="536">
        <f t="shared" si="36"/>
        <v>0</v>
      </c>
      <c r="J83" s="536">
        <f t="shared" si="36"/>
        <v>0</v>
      </c>
      <c r="K83" s="536">
        <f t="shared" si="36"/>
        <v>0</v>
      </c>
      <c r="L83" s="536">
        <f t="shared" si="36"/>
        <v>0</v>
      </c>
      <c r="M83" s="536">
        <f t="shared" si="36"/>
        <v>0</v>
      </c>
      <c r="N83" s="536">
        <f t="shared" si="36"/>
        <v>0</v>
      </c>
      <c r="O83" s="174">
        <f t="shared" si="33"/>
        <v>0</v>
      </c>
      <c r="P83" s="192">
        <v>1.1000000000000001</v>
      </c>
      <c r="Q83" s="192" t="s">
        <v>153</v>
      </c>
      <c r="R83" s="160">
        <f>_xlfn.CEILING.MATH(O83*P83)</f>
        <v>0</v>
      </c>
      <c r="S83" s="97"/>
    </row>
    <row r="84" spans="1:19" ht="15" customHeight="1" x14ac:dyDescent="0.25">
      <c r="A84" s="20" t="s">
        <v>224</v>
      </c>
      <c r="B84" s="26" t="s">
        <v>225</v>
      </c>
      <c r="C84" s="20" t="s">
        <v>84</v>
      </c>
      <c r="D84" s="21" t="s">
        <v>162</v>
      </c>
      <c r="E84" s="536">
        <f>IF($E$11&gt;0,1,0)</f>
        <v>0</v>
      </c>
      <c r="F84" s="536">
        <f>IF($F$11&gt;0,1,0)</f>
        <v>0</v>
      </c>
      <c r="G84" s="536">
        <f>IF($G$11&gt;0,1,0)</f>
        <v>0</v>
      </c>
      <c r="H84" s="536">
        <f>IF($H$11&gt;0,1,0)</f>
        <v>0</v>
      </c>
      <c r="I84" s="536">
        <f>IF($I$11&gt;0,1,0)</f>
        <v>0</v>
      </c>
      <c r="J84" s="536">
        <f>IF($J$11&gt;0,1,0)</f>
        <v>0</v>
      </c>
      <c r="K84" s="536">
        <f>IF($K$11&gt;0,1,0)</f>
        <v>0</v>
      </c>
      <c r="L84" s="536">
        <f>IF($L$11&gt;0,1,0)</f>
        <v>0</v>
      </c>
      <c r="M84" s="536">
        <f>IF($M$11&gt;0,1,0)</f>
        <v>0</v>
      </c>
      <c r="N84" s="536">
        <f>IF($N$11&gt;0,1,0)</f>
        <v>0</v>
      </c>
      <c r="O84" s="536">
        <f t="shared" si="33"/>
        <v>0</v>
      </c>
      <c r="P84" s="531" t="s">
        <v>153</v>
      </c>
      <c r="Q84" s="531">
        <v>20</v>
      </c>
      <c r="R84" s="160">
        <f>_xlfn.CEILING.MATH(O84*Q84)</f>
        <v>0</v>
      </c>
      <c r="S84" s="97"/>
    </row>
    <row r="85" spans="1:19" ht="15" customHeight="1" x14ac:dyDescent="0.25">
      <c r="A85" s="20" t="s">
        <v>226</v>
      </c>
      <c r="B85" s="26" t="s">
        <v>227</v>
      </c>
      <c r="C85" s="20" t="s">
        <v>84</v>
      </c>
      <c r="D85" s="21" t="s">
        <v>162</v>
      </c>
      <c r="E85" s="536">
        <f>IF($E$11&gt;0,1,0)</f>
        <v>0</v>
      </c>
      <c r="F85" s="536">
        <f>IF($F$11&gt;0,1,0)</f>
        <v>0</v>
      </c>
      <c r="G85" s="536">
        <f>IF($G$11&gt;0,1,0)</f>
        <v>0</v>
      </c>
      <c r="H85" s="536">
        <f>IF($H$11&gt;0,1,0)</f>
        <v>0</v>
      </c>
      <c r="I85" s="536">
        <f>IF($I$11&gt;0,1,0)</f>
        <v>0</v>
      </c>
      <c r="J85" s="536">
        <f>IF($J$11&gt;0,1,0)</f>
        <v>0</v>
      </c>
      <c r="K85" s="536">
        <f>IF($K$11&gt;0,1,0)</f>
        <v>0</v>
      </c>
      <c r="L85" s="536">
        <f>IF($L$11&gt;0,1,0)</f>
        <v>0</v>
      </c>
      <c r="M85" s="536">
        <f>IF($M$11&gt;0,1,0)</f>
        <v>0</v>
      </c>
      <c r="N85" s="536">
        <f>IF($N$11&gt;0,1,0)</f>
        <v>0</v>
      </c>
      <c r="O85" s="536">
        <f t="shared" si="33"/>
        <v>0</v>
      </c>
      <c r="P85" s="531" t="s">
        <v>153</v>
      </c>
      <c r="Q85" s="531">
        <v>20</v>
      </c>
      <c r="R85" s="160">
        <f t="shared" ref="R85:R87" si="37">_xlfn.CEILING.MATH(O85*Q85)</f>
        <v>0</v>
      </c>
      <c r="S85" s="97"/>
    </row>
    <row r="86" spans="1:19" ht="15" customHeight="1" x14ac:dyDescent="0.25">
      <c r="A86" s="20" t="s">
        <v>228</v>
      </c>
      <c r="B86" s="26" t="s">
        <v>229</v>
      </c>
      <c r="C86" s="20" t="s">
        <v>84</v>
      </c>
      <c r="D86" s="21" t="s">
        <v>162</v>
      </c>
      <c r="E86" s="536">
        <f>IF($E$11&gt;0,1,0)</f>
        <v>0</v>
      </c>
      <c r="F86" s="536">
        <f>IF($F$11&gt;0,1,0)</f>
        <v>0</v>
      </c>
      <c r="G86" s="536">
        <f>IF($G$11&gt;0,1,0)</f>
        <v>0</v>
      </c>
      <c r="H86" s="536">
        <f>IF($H$11&gt;0,1,0)</f>
        <v>0</v>
      </c>
      <c r="I86" s="536">
        <f>IF($I$11&gt;0,1,0)</f>
        <v>0</v>
      </c>
      <c r="J86" s="536">
        <f>IF($J$11&gt;0,1,0)</f>
        <v>0</v>
      </c>
      <c r="K86" s="536">
        <f>IF($K$11&gt;0,1,0)</f>
        <v>0</v>
      </c>
      <c r="L86" s="536">
        <f>IF($L$11&gt;0,1,0)</f>
        <v>0</v>
      </c>
      <c r="M86" s="536">
        <f>IF($M$11&gt;0,1,0)</f>
        <v>0</v>
      </c>
      <c r="N86" s="536">
        <f>IF($N$11&gt;0,1,0)</f>
        <v>0</v>
      </c>
      <c r="O86" s="536">
        <f t="shared" si="33"/>
        <v>0</v>
      </c>
      <c r="P86" s="531" t="s">
        <v>153</v>
      </c>
      <c r="Q86" s="531">
        <v>20</v>
      </c>
      <c r="R86" s="160">
        <f t="shared" si="37"/>
        <v>0</v>
      </c>
      <c r="S86" s="97"/>
    </row>
    <row r="87" spans="1:19" ht="15" customHeight="1" x14ac:dyDescent="0.25">
      <c r="A87" s="20" t="s">
        <v>230</v>
      </c>
      <c r="B87" s="21" t="s">
        <v>231</v>
      </c>
      <c r="C87" s="20" t="s">
        <v>84</v>
      </c>
      <c r="D87" s="21" t="s">
        <v>162</v>
      </c>
      <c r="E87" s="536">
        <f t="shared" ref="E87" si="38">IF($E$11&gt;0,1,0)</f>
        <v>0</v>
      </c>
      <c r="F87" s="536">
        <f t="shared" ref="F87" si="39">IF($F$11&gt;0,1,0)</f>
        <v>0</v>
      </c>
      <c r="G87" s="536">
        <f t="shared" ref="G87" si="40">IF($G$11&gt;0,1,0)</f>
        <v>0</v>
      </c>
      <c r="H87" s="536">
        <f t="shared" ref="H87" si="41">IF($H$11&gt;0,1,0)</f>
        <v>0</v>
      </c>
      <c r="I87" s="536">
        <f t="shared" ref="I87" si="42">IF($I$11&gt;0,1,0)</f>
        <v>0</v>
      </c>
      <c r="J87" s="536">
        <f t="shared" ref="J87" si="43">IF($J$11&gt;0,1,0)</f>
        <v>0</v>
      </c>
      <c r="K87" s="536">
        <f t="shared" ref="K87" si="44">IF($K$11&gt;0,1,0)</f>
        <v>0</v>
      </c>
      <c r="L87" s="536">
        <f t="shared" ref="L87" si="45">IF($L$11&gt;0,1,0)</f>
        <v>0</v>
      </c>
      <c r="M87" s="536">
        <f t="shared" ref="M87" si="46">IF($M$11&gt;0,1,0)</f>
        <v>0</v>
      </c>
      <c r="N87" s="536">
        <f t="shared" ref="N87" si="47">IF($N$11&gt;0,1,0)</f>
        <v>0</v>
      </c>
      <c r="O87" s="536">
        <f t="shared" si="33"/>
        <v>0</v>
      </c>
      <c r="P87" s="531" t="s">
        <v>153</v>
      </c>
      <c r="Q87" s="531">
        <v>60</v>
      </c>
      <c r="R87" s="160">
        <f t="shared" si="37"/>
        <v>0</v>
      </c>
      <c r="S87" s="97"/>
    </row>
    <row r="88" spans="1:19" ht="15" customHeight="1" x14ac:dyDescent="0.25">
      <c r="A88" s="20" t="s">
        <v>232</v>
      </c>
      <c r="B88" s="21" t="s">
        <v>233</v>
      </c>
      <c r="C88" s="20" t="s">
        <v>84</v>
      </c>
      <c r="D88" s="21" t="s">
        <v>162</v>
      </c>
      <c r="E88" s="536">
        <f>IF($E$11&gt;0,1,0)</f>
        <v>0</v>
      </c>
      <c r="F88" s="536">
        <f>IF($F$11&gt;0,1,0)</f>
        <v>0</v>
      </c>
      <c r="G88" s="536">
        <f>IF($G$11&gt;0,1,0)</f>
        <v>0</v>
      </c>
      <c r="H88" s="536">
        <f>IF($H$11&gt;0,1,0)</f>
        <v>0</v>
      </c>
      <c r="I88" s="536">
        <f>IF($I$11&gt;0,1,0)</f>
        <v>0</v>
      </c>
      <c r="J88" s="536">
        <f>IF($J$11&gt;0,1,0)</f>
        <v>0</v>
      </c>
      <c r="K88" s="536">
        <f>IF($K$11&gt;0,1,0)</f>
        <v>0</v>
      </c>
      <c r="L88" s="536">
        <f>IF($L$11&gt;0,1,0)</f>
        <v>0</v>
      </c>
      <c r="M88" s="536">
        <f>IF($M$11&gt;0,1,0)</f>
        <v>0</v>
      </c>
      <c r="N88" s="536">
        <f>IF($N$11&gt;0,1,0)</f>
        <v>0</v>
      </c>
      <c r="O88" s="536">
        <f t="shared" si="33"/>
        <v>0</v>
      </c>
      <c r="P88" s="531" t="s">
        <v>153</v>
      </c>
      <c r="Q88" s="531">
        <v>40</v>
      </c>
      <c r="R88" s="160">
        <f>Q88*O88</f>
        <v>0</v>
      </c>
      <c r="S88" s="97"/>
    </row>
    <row r="89" spans="1:19" ht="15" customHeight="1" x14ac:dyDescent="0.25">
      <c r="A89" s="4"/>
      <c r="B89" s="4"/>
      <c r="C89" s="4"/>
      <c r="D89" s="4"/>
      <c r="E89" s="115"/>
      <c r="F89" s="115"/>
      <c r="G89" s="115"/>
      <c r="H89" s="115"/>
      <c r="I89" s="115"/>
      <c r="J89" s="115"/>
      <c r="K89" s="115"/>
      <c r="L89" s="115"/>
      <c r="M89" s="115"/>
      <c r="N89" s="190"/>
      <c r="O89" s="115"/>
      <c r="P89" s="187"/>
      <c r="Q89" s="115"/>
      <c r="R89" s="171"/>
      <c r="S89" s="222"/>
    </row>
    <row r="90" spans="1:19" ht="15" customHeight="1" x14ac:dyDescent="0.25">
      <c r="A90" s="19" t="s">
        <v>234</v>
      </c>
      <c r="B90" s="19" t="s">
        <v>32</v>
      </c>
      <c r="C90" s="4"/>
      <c r="D90" s="4"/>
      <c r="E90" s="115"/>
      <c r="F90" s="115"/>
      <c r="G90" s="115"/>
      <c r="H90" s="115"/>
      <c r="I90" s="115"/>
      <c r="J90" s="115"/>
      <c r="K90" s="115"/>
      <c r="L90" s="115"/>
      <c r="M90" s="115"/>
      <c r="N90" s="190"/>
      <c r="O90" s="115"/>
      <c r="P90" s="187"/>
      <c r="Q90" s="115"/>
      <c r="R90" s="171"/>
      <c r="S90" s="222"/>
    </row>
    <row r="91" spans="1:19" ht="15" customHeight="1" x14ac:dyDescent="0.25">
      <c r="A91" s="20" t="s">
        <v>235</v>
      </c>
      <c r="B91" s="21" t="s">
        <v>236</v>
      </c>
      <c r="C91" s="20" t="s">
        <v>84</v>
      </c>
      <c r="D91" s="21" t="s">
        <v>152</v>
      </c>
      <c r="E91" s="536">
        <f t="shared" ref="E91:N91" si="48">E11</f>
        <v>0</v>
      </c>
      <c r="F91" s="536">
        <f t="shared" si="48"/>
        <v>0</v>
      </c>
      <c r="G91" s="536">
        <f t="shared" si="48"/>
        <v>0</v>
      </c>
      <c r="H91" s="536">
        <f t="shared" si="48"/>
        <v>0</v>
      </c>
      <c r="I91" s="536">
        <f t="shared" si="48"/>
        <v>0</v>
      </c>
      <c r="J91" s="536">
        <f t="shared" si="48"/>
        <v>0</v>
      </c>
      <c r="K91" s="536">
        <f t="shared" si="48"/>
        <v>0</v>
      </c>
      <c r="L91" s="536">
        <f t="shared" si="48"/>
        <v>0</v>
      </c>
      <c r="M91" s="536">
        <f t="shared" si="48"/>
        <v>0</v>
      </c>
      <c r="N91" s="536">
        <f t="shared" si="48"/>
        <v>0</v>
      </c>
      <c r="O91" s="156">
        <f>SUM(E91:N91)</f>
        <v>0</v>
      </c>
      <c r="P91" s="285">
        <v>0.1</v>
      </c>
      <c r="Q91" s="192" t="s">
        <v>153</v>
      </c>
      <c r="R91" s="284">
        <f>_xlfn.CEILING.MATH(O91*P91)</f>
        <v>0</v>
      </c>
      <c r="S91" s="97"/>
    </row>
    <row r="92" spans="1:19" ht="15" customHeight="1" x14ac:dyDescent="0.25">
      <c r="A92" s="20" t="s">
        <v>237</v>
      </c>
      <c r="B92" s="26" t="s">
        <v>238</v>
      </c>
      <c r="C92" s="20" t="s">
        <v>70</v>
      </c>
      <c r="D92" s="21" t="s">
        <v>239</v>
      </c>
      <c r="E92" s="539" t="s">
        <v>153</v>
      </c>
      <c r="F92" s="539" t="s">
        <v>153</v>
      </c>
      <c r="G92" s="539" t="s">
        <v>153</v>
      </c>
      <c r="H92" s="539" t="s">
        <v>153</v>
      </c>
      <c r="I92" s="539" t="s">
        <v>153</v>
      </c>
      <c r="J92" s="539" t="s">
        <v>153</v>
      </c>
      <c r="K92" s="539" t="s">
        <v>153</v>
      </c>
      <c r="L92" s="539" t="s">
        <v>153</v>
      </c>
      <c r="M92" s="539" t="s">
        <v>153</v>
      </c>
      <c r="N92" s="539" t="s">
        <v>153</v>
      </c>
      <c r="O92" s="156">
        <f>IF($O$11&gt;0,1,0)</f>
        <v>0</v>
      </c>
      <c r="P92" s="192" t="s">
        <v>153</v>
      </c>
      <c r="Q92" s="192">
        <v>18</v>
      </c>
      <c r="R92" s="284">
        <f>_xlfn.CEILING.MATH(O92*Q92)</f>
        <v>0</v>
      </c>
      <c r="S92" s="97"/>
    </row>
    <row r="93" spans="1:19" ht="15" customHeight="1" x14ac:dyDescent="0.25">
      <c r="A93" s="4"/>
      <c r="B93" s="4"/>
      <c r="C93" s="4"/>
      <c r="D93" s="4"/>
      <c r="E93" s="115"/>
      <c r="F93" s="115"/>
      <c r="G93" s="115"/>
      <c r="H93" s="115"/>
      <c r="I93" s="115"/>
      <c r="J93" s="115"/>
      <c r="K93" s="115"/>
      <c r="L93" s="115"/>
      <c r="M93" s="115"/>
      <c r="N93" s="115"/>
      <c r="O93" s="115"/>
      <c r="P93" s="187"/>
      <c r="Q93" s="115"/>
      <c r="R93" s="171"/>
      <c r="S93" s="222"/>
    </row>
    <row r="94" spans="1:19" ht="15" customHeight="1" x14ac:dyDescent="0.25">
      <c r="A94" s="19" t="s">
        <v>240</v>
      </c>
      <c r="B94" s="19" t="s">
        <v>33</v>
      </c>
      <c r="C94" s="4"/>
      <c r="D94" s="4"/>
      <c r="E94" s="115"/>
      <c r="F94" s="115"/>
      <c r="G94" s="115"/>
      <c r="H94" s="115"/>
      <c r="I94" s="115"/>
      <c r="J94" s="115"/>
      <c r="K94" s="115"/>
      <c r="L94" s="115"/>
      <c r="M94" s="115"/>
      <c r="N94" s="190"/>
      <c r="O94" s="115"/>
      <c r="P94" s="187"/>
      <c r="Q94" s="115"/>
      <c r="R94" s="171"/>
      <c r="S94" s="222"/>
    </row>
    <row r="95" spans="1:19" ht="15" customHeight="1" x14ac:dyDescent="0.25">
      <c r="A95" s="27" t="s">
        <v>241</v>
      </c>
      <c r="B95" s="26" t="s">
        <v>242</v>
      </c>
      <c r="C95" s="20" t="s">
        <v>86</v>
      </c>
      <c r="D95" s="21" t="s">
        <v>162</v>
      </c>
      <c r="E95" s="375"/>
      <c r="F95" s="375"/>
      <c r="G95" s="375"/>
      <c r="H95" s="375"/>
      <c r="I95" s="375"/>
      <c r="J95" s="375"/>
      <c r="K95" s="375"/>
      <c r="L95" s="375"/>
      <c r="M95" s="375"/>
      <c r="N95" s="375"/>
      <c r="O95" s="156">
        <f>SUM(E95:N95)</f>
        <v>0</v>
      </c>
      <c r="P95" s="490">
        <v>11</v>
      </c>
      <c r="Q95" s="192" t="s">
        <v>153</v>
      </c>
      <c r="R95" s="160">
        <f>O95*P95</f>
        <v>0</v>
      </c>
      <c r="S95" s="97"/>
    </row>
    <row r="96" spans="1:19" ht="15" customHeight="1" x14ac:dyDescent="0.25">
      <c r="A96" s="27" t="s">
        <v>243</v>
      </c>
      <c r="B96" s="26" t="s">
        <v>244</v>
      </c>
      <c r="C96" s="20" t="s">
        <v>86</v>
      </c>
      <c r="D96" s="21" t="s">
        <v>162</v>
      </c>
      <c r="E96" s="375"/>
      <c r="F96" s="375"/>
      <c r="G96" s="375"/>
      <c r="H96" s="375"/>
      <c r="I96" s="375"/>
      <c r="J96" s="375"/>
      <c r="K96" s="375"/>
      <c r="L96" s="375"/>
      <c r="M96" s="375"/>
      <c r="N96" s="375"/>
      <c r="O96" s="156">
        <f>SUM(E96:N96)</f>
        <v>0</v>
      </c>
      <c r="P96" s="490">
        <v>22</v>
      </c>
      <c r="Q96" s="192" t="s">
        <v>153</v>
      </c>
      <c r="R96" s="160">
        <f>O96*P96</f>
        <v>0</v>
      </c>
      <c r="S96" s="97"/>
    </row>
    <row r="97" spans="1:20" ht="15" customHeight="1" x14ac:dyDescent="0.25">
      <c r="A97" s="27" t="s">
        <v>245</v>
      </c>
      <c r="B97" s="26" t="s">
        <v>246</v>
      </c>
      <c r="C97" s="20" t="s">
        <v>86</v>
      </c>
      <c r="D97" s="21" t="s">
        <v>162</v>
      </c>
      <c r="E97" s="375"/>
      <c r="F97" s="375"/>
      <c r="G97" s="375"/>
      <c r="H97" s="375"/>
      <c r="I97" s="375"/>
      <c r="J97" s="375"/>
      <c r="K97" s="375"/>
      <c r="L97" s="375"/>
      <c r="M97" s="375"/>
      <c r="N97" s="375"/>
      <c r="O97" s="156">
        <f>SUM(E97:N97)</f>
        <v>0</v>
      </c>
      <c r="P97" s="490">
        <v>33</v>
      </c>
      <c r="Q97" s="192" t="s">
        <v>153</v>
      </c>
      <c r="R97" s="160">
        <f>O97*P97</f>
        <v>0</v>
      </c>
      <c r="S97" s="97"/>
    </row>
    <row r="98" spans="1:20" ht="15" customHeight="1" x14ac:dyDescent="0.25">
      <c r="A98" s="27" t="s">
        <v>247</v>
      </c>
      <c r="B98" s="26" t="s">
        <v>248</v>
      </c>
      <c r="C98" s="20" t="s">
        <v>86</v>
      </c>
      <c r="D98" s="21" t="s">
        <v>162</v>
      </c>
      <c r="E98" s="375"/>
      <c r="F98" s="375"/>
      <c r="G98" s="375"/>
      <c r="H98" s="375"/>
      <c r="I98" s="375"/>
      <c r="J98" s="375"/>
      <c r="K98" s="375"/>
      <c r="L98" s="375"/>
      <c r="M98" s="375"/>
      <c r="N98" s="375"/>
      <c r="O98" s="156">
        <f>SUM(E98:N98)</f>
        <v>0</v>
      </c>
      <c r="P98" s="490">
        <v>44</v>
      </c>
      <c r="Q98" s="192" t="s">
        <v>153</v>
      </c>
      <c r="R98" s="160">
        <f>O98*P98</f>
        <v>0</v>
      </c>
      <c r="S98" s="97"/>
    </row>
    <row r="99" spans="1:20" ht="15" customHeight="1" x14ac:dyDescent="0.25">
      <c r="A99" s="27" t="s">
        <v>249</v>
      </c>
      <c r="B99" s="21" t="s">
        <v>250</v>
      </c>
      <c r="C99" s="20" t="s">
        <v>86</v>
      </c>
      <c r="D99" s="21" t="s">
        <v>152</v>
      </c>
      <c r="E99" s="536">
        <f>_xlfn.CEILING.MATH(E11)</f>
        <v>0</v>
      </c>
      <c r="F99" s="536">
        <f t="shared" ref="F99:M99" si="49">_xlfn.CEILING.MATH(F11)</f>
        <v>0</v>
      </c>
      <c r="G99" s="536">
        <f t="shared" si="49"/>
        <v>0</v>
      </c>
      <c r="H99" s="536">
        <f t="shared" si="49"/>
        <v>0</v>
      </c>
      <c r="I99" s="536">
        <f t="shared" si="49"/>
        <v>0</v>
      </c>
      <c r="J99" s="536">
        <f t="shared" si="49"/>
        <v>0</v>
      </c>
      <c r="K99" s="536">
        <f t="shared" si="49"/>
        <v>0</v>
      </c>
      <c r="L99" s="536">
        <f t="shared" si="49"/>
        <v>0</v>
      </c>
      <c r="M99" s="536">
        <f t="shared" si="49"/>
        <v>0</v>
      </c>
      <c r="N99" s="536">
        <f>_xlfn.CEILING.MATH(O11)</f>
        <v>0</v>
      </c>
      <c r="O99" s="156">
        <f>IF(E99+F99+G99+H99+I99+J99+K99+L99+M99+N99&gt;=1,400,0)</f>
        <v>0</v>
      </c>
      <c r="P99" s="192">
        <v>1.9</v>
      </c>
      <c r="Q99" s="192">
        <v>1</v>
      </c>
      <c r="R99" s="160">
        <f>O99*Q99</f>
        <v>0</v>
      </c>
      <c r="S99" s="97"/>
      <c r="T99" s="413"/>
    </row>
    <row r="100" spans="1:20" ht="15" customHeight="1" x14ac:dyDescent="0.25">
      <c r="A100" s="4"/>
      <c r="B100" s="4"/>
      <c r="C100" s="4"/>
      <c r="D100" s="4"/>
      <c r="E100" s="115"/>
      <c r="F100" s="115"/>
      <c r="G100" s="115"/>
      <c r="H100" s="115"/>
      <c r="I100" s="115"/>
      <c r="J100" s="115"/>
      <c r="K100" s="115"/>
      <c r="L100" s="115"/>
      <c r="M100" s="115"/>
      <c r="N100" s="190"/>
      <c r="O100" s="115"/>
      <c r="P100" s="187"/>
      <c r="Q100" s="115"/>
      <c r="R100" s="171"/>
      <c r="S100" s="222"/>
    </row>
    <row r="101" spans="1:20" ht="15" customHeight="1" x14ac:dyDescent="0.25">
      <c r="A101" s="19" t="s">
        <v>251</v>
      </c>
      <c r="B101" s="19" t="s">
        <v>252</v>
      </c>
      <c r="C101" s="115"/>
      <c r="D101" s="115"/>
      <c r="E101" s="115"/>
      <c r="F101" s="115"/>
      <c r="G101" s="115"/>
      <c r="H101" s="115"/>
      <c r="I101" s="115"/>
      <c r="J101" s="115"/>
      <c r="K101" s="115"/>
      <c r="L101" s="115"/>
      <c r="M101" s="115"/>
      <c r="N101" s="190"/>
      <c r="O101" s="115"/>
      <c r="P101" s="187"/>
      <c r="Q101" s="115"/>
      <c r="R101" s="171"/>
      <c r="S101" s="222"/>
    </row>
    <row r="102" spans="1:20" ht="15" customHeight="1" x14ac:dyDescent="0.25">
      <c r="A102" s="19" t="s">
        <v>253</v>
      </c>
      <c r="B102" s="19" t="s">
        <v>34</v>
      </c>
      <c r="C102" s="4"/>
      <c r="D102" s="4"/>
      <c r="E102" s="115"/>
      <c r="F102" s="115"/>
      <c r="G102" s="115"/>
      <c r="H102" s="115"/>
      <c r="I102" s="115"/>
      <c r="J102" s="115"/>
      <c r="K102" s="115"/>
      <c r="L102" s="115"/>
      <c r="M102" s="115"/>
      <c r="N102" s="190"/>
      <c r="O102" s="115"/>
      <c r="P102" s="307" t="s">
        <v>254</v>
      </c>
      <c r="Q102" s="374"/>
      <c r="R102" s="171"/>
      <c r="S102" s="222" t="s">
        <v>255</v>
      </c>
    </row>
    <row r="103" spans="1:20" ht="15" customHeight="1" x14ac:dyDescent="0.25">
      <c r="A103" s="20" t="s">
        <v>256</v>
      </c>
      <c r="B103" s="21" t="s">
        <v>257</v>
      </c>
      <c r="C103" s="20" t="s">
        <v>84</v>
      </c>
      <c r="D103" s="21" t="s">
        <v>162</v>
      </c>
      <c r="E103" s="540"/>
      <c r="F103" s="540"/>
      <c r="G103" s="540"/>
      <c r="H103" s="540"/>
      <c r="I103" s="540"/>
      <c r="J103" s="540"/>
      <c r="K103" s="540"/>
      <c r="L103" s="540"/>
      <c r="M103" s="540"/>
      <c r="N103" s="540"/>
      <c r="O103" s="156">
        <f>O104</f>
        <v>1</v>
      </c>
      <c r="P103" s="192">
        <v>90</v>
      </c>
      <c r="Q103" s="192">
        <f>Q102</f>
        <v>0</v>
      </c>
      <c r="R103" s="160">
        <f>O103*P103*Q103</f>
        <v>0</v>
      </c>
      <c r="S103" s="97"/>
    </row>
    <row r="104" spans="1:20" ht="15" customHeight="1" x14ac:dyDescent="0.25">
      <c r="A104" s="20" t="s">
        <v>258</v>
      </c>
      <c r="B104" s="21" t="s">
        <v>259</v>
      </c>
      <c r="C104" s="20" t="s">
        <v>86</v>
      </c>
      <c r="D104" s="21" t="s">
        <v>162</v>
      </c>
      <c r="E104" s="540"/>
      <c r="F104" s="540"/>
      <c r="G104" s="540"/>
      <c r="H104" s="540"/>
      <c r="I104" s="540"/>
      <c r="J104" s="540"/>
      <c r="K104" s="540"/>
      <c r="L104" s="540"/>
      <c r="M104" s="540"/>
      <c r="N104" s="540"/>
      <c r="O104" s="156">
        <v>1</v>
      </c>
      <c r="P104" s="192">
        <v>448</v>
      </c>
      <c r="Q104" s="192">
        <f>Q103</f>
        <v>0</v>
      </c>
      <c r="R104" s="160">
        <f t="shared" ref="R104:R108" si="50">O104*P104*Q104</f>
        <v>0</v>
      </c>
      <c r="S104" s="97"/>
    </row>
    <row r="105" spans="1:20" ht="15" customHeight="1" x14ac:dyDescent="0.25">
      <c r="A105" s="20" t="s">
        <v>260</v>
      </c>
      <c r="B105" s="21" t="s">
        <v>261</v>
      </c>
      <c r="C105" s="20" t="s">
        <v>64</v>
      </c>
      <c r="D105" s="21" t="s">
        <v>162</v>
      </c>
      <c r="E105" s="540"/>
      <c r="F105" s="540"/>
      <c r="G105" s="540"/>
      <c r="H105" s="540"/>
      <c r="I105" s="540"/>
      <c r="J105" s="540"/>
      <c r="K105" s="540"/>
      <c r="L105" s="540"/>
      <c r="M105" s="540"/>
      <c r="N105" s="540"/>
      <c r="O105" s="174">
        <f>IF(O104&gt;0,O104*2)</f>
        <v>2</v>
      </c>
      <c r="P105" s="192">
        <v>25</v>
      </c>
      <c r="Q105" s="192">
        <f>Q103</f>
        <v>0</v>
      </c>
      <c r="R105" s="160">
        <f t="shared" si="50"/>
        <v>0</v>
      </c>
      <c r="S105" s="97"/>
    </row>
    <row r="106" spans="1:20" ht="15" customHeight="1" x14ac:dyDescent="0.25">
      <c r="A106" s="20" t="s">
        <v>262</v>
      </c>
      <c r="B106" s="21" t="s">
        <v>263</v>
      </c>
      <c r="C106" s="20" t="s">
        <v>64</v>
      </c>
      <c r="D106" s="21" t="s">
        <v>162</v>
      </c>
      <c r="E106" s="540"/>
      <c r="F106" s="540"/>
      <c r="G106" s="540"/>
      <c r="H106" s="540"/>
      <c r="I106" s="540"/>
      <c r="J106" s="540"/>
      <c r="K106" s="540"/>
      <c r="L106" s="540"/>
      <c r="M106" s="540"/>
      <c r="N106" s="540"/>
      <c r="O106" s="174">
        <f>IF(O104&gt;0,O104*2)</f>
        <v>2</v>
      </c>
      <c r="P106" s="192">
        <v>20</v>
      </c>
      <c r="Q106" s="192">
        <f>Q103</f>
        <v>0</v>
      </c>
      <c r="R106" s="160">
        <f t="shared" si="50"/>
        <v>0</v>
      </c>
      <c r="S106" s="97"/>
    </row>
    <row r="107" spans="1:20" ht="15" customHeight="1" x14ac:dyDescent="0.25">
      <c r="A107" s="20" t="s">
        <v>264</v>
      </c>
      <c r="B107" s="21" t="s">
        <v>265</v>
      </c>
      <c r="C107" s="20" t="s">
        <v>64</v>
      </c>
      <c r="D107" s="21" t="s">
        <v>162</v>
      </c>
      <c r="E107" s="540"/>
      <c r="F107" s="540"/>
      <c r="G107" s="540"/>
      <c r="H107" s="540"/>
      <c r="I107" s="540"/>
      <c r="J107" s="540"/>
      <c r="K107" s="540"/>
      <c r="L107" s="540"/>
      <c r="M107" s="540"/>
      <c r="N107" s="540"/>
      <c r="O107" s="156">
        <f>IF(O104&gt;0,O104*2)</f>
        <v>2</v>
      </c>
      <c r="P107" s="192">
        <v>9</v>
      </c>
      <c r="Q107" s="192">
        <f>Q103</f>
        <v>0</v>
      </c>
      <c r="R107" s="160">
        <f t="shared" si="50"/>
        <v>0</v>
      </c>
      <c r="S107" s="97"/>
    </row>
    <row r="108" spans="1:20" ht="15" customHeight="1" x14ac:dyDescent="0.25">
      <c r="A108" s="20" t="s">
        <v>266</v>
      </c>
      <c r="B108" s="21" t="s">
        <v>267</v>
      </c>
      <c r="C108" s="20" t="s">
        <v>64</v>
      </c>
      <c r="D108" s="21" t="s">
        <v>162</v>
      </c>
      <c r="E108" s="540"/>
      <c r="F108" s="540"/>
      <c r="G108" s="540"/>
      <c r="H108" s="540"/>
      <c r="I108" s="540"/>
      <c r="J108" s="540"/>
      <c r="K108" s="540"/>
      <c r="L108" s="540"/>
      <c r="M108" s="540"/>
      <c r="N108" s="540"/>
      <c r="O108" s="156">
        <f>O104</f>
        <v>1</v>
      </c>
      <c r="P108" s="192">
        <v>10</v>
      </c>
      <c r="Q108" s="192">
        <f>Q103</f>
        <v>0</v>
      </c>
      <c r="R108" s="160">
        <f t="shared" si="50"/>
        <v>0</v>
      </c>
      <c r="S108" s="97"/>
    </row>
    <row r="109" spans="1:20" ht="15" customHeight="1" x14ac:dyDescent="0.25">
      <c r="A109" s="4"/>
      <c r="B109" s="4"/>
      <c r="C109" s="4"/>
      <c r="D109" s="4"/>
      <c r="E109" s="115"/>
      <c r="F109" s="115"/>
      <c r="G109" s="115"/>
      <c r="H109" s="115"/>
      <c r="I109" s="115"/>
      <c r="J109" s="115"/>
      <c r="K109" s="115"/>
      <c r="L109" s="115"/>
      <c r="M109" s="115"/>
      <c r="N109" s="190"/>
      <c r="O109" s="115"/>
      <c r="P109" s="115"/>
      <c r="Q109" s="115"/>
      <c r="R109" s="171"/>
      <c r="S109" s="222"/>
    </row>
    <row r="110" spans="1:20" ht="15" customHeight="1" x14ac:dyDescent="0.25">
      <c r="A110" s="19" t="s">
        <v>268</v>
      </c>
      <c r="B110" s="19" t="s">
        <v>35</v>
      </c>
      <c r="C110" s="4"/>
      <c r="D110" s="4"/>
      <c r="E110" s="115"/>
      <c r="F110" s="115"/>
      <c r="G110" s="115"/>
      <c r="H110" s="115"/>
      <c r="I110" s="115"/>
      <c r="J110" s="115"/>
      <c r="K110" s="115"/>
      <c r="L110" s="115"/>
      <c r="M110" s="115"/>
      <c r="N110" s="190"/>
      <c r="O110" s="115"/>
      <c r="P110" s="307" t="s">
        <v>269</v>
      </c>
      <c r="Q110" s="374"/>
      <c r="R110" s="171"/>
      <c r="S110" s="222" t="s">
        <v>255</v>
      </c>
    </row>
    <row r="111" spans="1:20" ht="15" customHeight="1" x14ac:dyDescent="0.25">
      <c r="A111" s="20" t="s">
        <v>270</v>
      </c>
      <c r="B111" s="21" t="s">
        <v>257</v>
      </c>
      <c r="C111" s="20" t="s">
        <v>84</v>
      </c>
      <c r="D111" s="21" t="s">
        <v>162</v>
      </c>
      <c r="E111" s="536"/>
      <c r="F111" s="536"/>
      <c r="G111" s="536"/>
      <c r="H111" s="536"/>
      <c r="I111" s="536"/>
      <c r="J111" s="536"/>
      <c r="K111" s="536"/>
      <c r="L111" s="536"/>
      <c r="M111" s="536"/>
      <c r="N111" s="536"/>
      <c r="O111" s="174">
        <f>IF(O112&gt;0,O112*2)</f>
        <v>2</v>
      </c>
      <c r="P111" s="192">
        <v>90</v>
      </c>
      <c r="Q111" s="192">
        <f>Q110</f>
        <v>0</v>
      </c>
      <c r="R111" s="160">
        <f>O111*P111*Q111</f>
        <v>0</v>
      </c>
      <c r="S111" s="97"/>
    </row>
    <row r="112" spans="1:20" ht="15" customHeight="1" x14ac:dyDescent="0.25">
      <c r="A112" s="20" t="s">
        <v>271</v>
      </c>
      <c r="B112" s="21" t="s">
        <v>259</v>
      </c>
      <c r="C112" s="20" t="s">
        <v>86</v>
      </c>
      <c r="D112" s="21" t="s">
        <v>162</v>
      </c>
      <c r="E112" s="536"/>
      <c r="F112" s="536"/>
      <c r="G112" s="536"/>
      <c r="H112" s="536"/>
      <c r="I112" s="536"/>
      <c r="J112" s="536"/>
      <c r="K112" s="536"/>
      <c r="L112" s="536"/>
      <c r="M112" s="536"/>
      <c r="N112" s="536"/>
      <c r="O112" s="174">
        <v>1</v>
      </c>
      <c r="P112" s="192">
        <v>1034</v>
      </c>
      <c r="Q112" s="192">
        <f>Q111</f>
        <v>0</v>
      </c>
      <c r="R112" s="160">
        <f t="shared" ref="R112:R116" si="51">O112*P112*Q112</f>
        <v>0</v>
      </c>
      <c r="S112" s="97"/>
    </row>
    <row r="113" spans="1:19" ht="15" customHeight="1" x14ac:dyDescent="0.25">
      <c r="A113" s="20" t="s">
        <v>272</v>
      </c>
      <c r="B113" s="21" t="s">
        <v>261</v>
      </c>
      <c r="C113" s="20" t="s">
        <v>64</v>
      </c>
      <c r="D113" s="21" t="s">
        <v>162</v>
      </c>
      <c r="E113" s="536"/>
      <c r="F113" s="536"/>
      <c r="G113" s="536"/>
      <c r="H113" s="536"/>
      <c r="I113" s="536"/>
      <c r="J113" s="536"/>
      <c r="K113" s="536"/>
      <c r="L113" s="536"/>
      <c r="M113" s="536"/>
      <c r="N113" s="536"/>
      <c r="O113" s="174">
        <f>IF(O112&gt;0,O112*4)</f>
        <v>4</v>
      </c>
      <c r="P113" s="192">
        <v>25</v>
      </c>
      <c r="Q113" s="192">
        <f>Q111</f>
        <v>0</v>
      </c>
      <c r="R113" s="160">
        <f t="shared" si="51"/>
        <v>0</v>
      </c>
      <c r="S113" s="97"/>
    </row>
    <row r="114" spans="1:19" ht="15" customHeight="1" x14ac:dyDescent="0.25">
      <c r="A114" s="20" t="s">
        <v>273</v>
      </c>
      <c r="B114" s="21" t="s">
        <v>263</v>
      </c>
      <c r="C114" s="20" t="s">
        <v>64</v>
      </c>
      <c r="D114" s="21" t="s">
        <v>162</v>
      </c>
      <c r="E114" s="536"/>
      <c r="F114" s="536"/>
      <c r="G114" s="536"/>
      <c r="H114" s="536"/>
      <c r="I114" s="536"/>
      <c r="J114" s="536"/>
      <c r="K114" s="536"/>
      <c r="L114" s="536"/>
      <c r="M114" s="536"/>
      <c r="N114" s="536"/>
      <c r="O114" s="174">
        <f>IF(O112&gt;0,O112*4)</f>
        <v>4</v>
      </c>
      <c r="P114" s="192">
        <v>20</v>
      </c>
      <c r="Q114" s="192">
        <f>Q111</f>
        <v>0</v>
      </c>
      <c r="R114" s="160">
        <f t="shared" si="51"/>
        <v>0</v>
      </c>
      <c r="S114" s="97"/>
    </row>
    <row r="115" spans="1:19" ht="15" customHeight="1" x14ac:dyDescent="0.25">
      <c r="A115" s="20" t="s">
        <v>274</v>
      </c>
      <c r="B115" s="21" t="s">
        <v>265</v>
      </c>
      <c r="C115" s="20" t="s">
        <v>64</v>
      </c>
      <c r="D115" s="21" t="s">
        <v>162</v>
      </c>
      <c r="E115" s="536"/>
      <c r="F115" s="536"/>
      <c r="G115" s="536"/>
      <c r="H115" s="536"/>
      <c r="I115" s="536"/>
      <c r="J115" s="536"/>
      <c r="K115" s="536"/>
      <c r="L115" s="536"/>
      <c r="M115" s="536"/>
      <c r="N115" s="536"/>
      <c r="O115" s="156">
        <f>IF(O112&gt;0,O112*2)</f>
        <v>2</v>
      </c>
      <c r="P115" s="192">
        <v>12</v>
      </c>
      <c r="Q115" s="192">
        <f>Q111</f>
        <v>0</v>
      </c>
      <c r="R115" s="160">
        <f t="shared" si="51"/>
        <v>0</v>
      </c>
      <c r="S115" s="97"/>
    </row>
    <row r="116" spans="1:19" ht="15" customHeight="1" x14ac:dyDescent="0.25">
      <c r="A116" s="20" t="s">
        <v>275</v>
      </c>
      <c r="B116" s="21" t="s">
        <v>267</v>
      </c>
      <c r="C116" s="20" t="s">
        <v>64</v>
      </c>
      <c r="D116" s="21" t="s">
        <v>162</v>
      </c>
      <c r="E116" s="536"/>
      <c r="F116" s="536"/>
      <c r="G116" s="536"/>
      <c r="H116" s="536"/>
      <c r="I116" s="536"/>
      <c r="J116" s="536"/>
      <c r="K116" s="536"/>
      <c r="L116" s="536"/>
      <c r="M116" s="536"/>
      <c r="N116" s="536"/>
      <c r="O116" s="156">
        <f>O112</f>
        <v>1</v>
      </c>
      <c r="P116" s="192">
        <v>12</v>
      </c>
      <c r="Q116" s="192">
        <f>Q111</f>
        <v>0</v>
      </c>
      <c r="R116" s="160">
        <f t="shared" si="51"/>
        <v>0</v>
      </c>
      <c r="S116" s="97"/>
    </row>
    <row r="117" spans="1:19" ht="15" customHeight="1" x14ac:dyDescent="0.25">
      <c r="A117" s="4"/>
      <c r="B117" s="4"/>
      <c r="C117" s="4"/>
      <c r="D117" s="4"/>
      <c r="E117" s="115"/>
      <c r="F117" s="115"/>
      <c r="G117" s="115"/>
      <c r="H117" s="115"/>
      <c r="I117" s="115"/>
      <c r="J117" s="115"/>
      <c r="K117" s="115"/>
      <c r="L117" s="115"/>
      <c r="M117" s="115"/>
      <c r="N117" s="190"/>
      <c r="O117" s="115"/>
      <c r="P117" s="115"/>
      <c r="Q117" s="115"/>
      <c r="R117" s="171"/>
      <c r="S117" s="222"/>
    </row>
    <row r="118" spans="1:19" ht="15" customHeight="1" x14ac:dyDescent="0.25">
      <c r="A118" s="19" t="s">
        <v>276</v>
      </c>
      <c r="B118" s="19" t="s">
        <v>36</v>
      </c>
      <c r="C118" s="4"/>
      <c r="D118" s="4"/>
      <c r="E118" s="115"/>
      <c r="F118" s="115"/>
      <c r="G118" s="115"/>
      <c r="H118" s="115"/>
      <c r="I118" s="115"/>
      <c r="J118" s="115"/>
      <c r="K118" s="115"/>
      <c r="L118" s="115"/>
      <c r="M118" s="115"/>
      <c r="N118" s="190"/>
      <c r="O118" s="115"/>
      <c r="P118" s="307" t="s">
        <v>277</v>
      </c>
      <c r="Q118" s="374"/>
      <c r="R118" s="171"/>
      <c r="S118" s="222" t="s">
        <v>255</v>
      </c>
    </row>
    <row r="119" spans="1:19" ht="15" customHeight="1" x14ac:dyDescent="0.25">
      <c r="A119" s="20" t="s">
        <v>278</v>
      </c>
      <c r="B119" s="21" t="s">
        <v>257</v>
      </c>
      <c r="C119" s="20" t="s">
        <v>84</v>
      </c>
      <c r="D119" s="21" t="s">
        <v>162</v>
      </c>
      <c r="E119" s="536"/>
      <c r="F119" s="536"/>
      <c r="G119" s="536"/>
      <c r="H119" s="536"/>
      <c r="I119" s="536"/>
      <c r="J119" s="536"/>
      <c r="K119" s="536"/>
      <c r="L119" s="536"/>
      <c r="M119" s="536"/>
      <c r="N119" s="536"/>
      <c r="O119" s="174">
        <f>IF(O120&gt;0,O120*3)</f>
        <v>3</v>
      </c>
      <c r="P119" s="192">
        <v>90</v>
      </c>
      <c r="Q119" s="192">
        <f>Q118</f>
        <v>0</v>
      </c>
      <c r="R119" s="160">
        <f>O119*P119*Q119</f>
        <v>0</v>
      </c>
      <c r="S119" s="97"/>
    </row>
    <row r="120" spans="1:19" ht="15" customHeight="1" x14ac:dyDescent="0.25">
      <c r="A120" s="20" t="s">
        <v>279</v>
      </c>
      <c r="B120" s="21" t="s">
        <v>259</v>
      </c>
      <c r="C120" s="20" t="s">
        <v>86</v>
      </c>
      <c r="D120" s="21" t="s">
        <v>162</v>
      </c>
      <c r="E120" s="536"/>
      <c r="F120" s="536"/>
      <c r="G120" s="536"/>
      <c r="H120" s="536"/>
      <c r="I120" s="536"/>
      <c r="J120" s="536"/>
      <c r="K120" s="536"/>
      <c r="L120" s="536"/>
      <c r="M120" s="536"/>
      <c r="N120" s="536"/>
      <c r="O120" s="174">
        <v>1</v>
      </c>
      <c r="P120" s="192">
        <v>1372</v>
      </c>
      <c r="Q120" s="192">
        <f>Q119</f>
        <v>0</v>
      </c>
      <c r="R120" s="160">
        <f t="shared" ref="R120:R124" si="52">O120*P120*Q120</f>
        <v>0</v>
      </c>
      <c r="S120" s="97"/>
    </row>
    <row r="121" spans="1:19" ht="15" customHeight="1" x14ac:dyDescent="0.25">
      <c r="A121" s="20" t="s">
        <v>280</v>
      </c>
      <c r="B121" s="21" t="s">
        <v>261</v>
      </c>
      <c r="C121" s="20" t="s">
        <v>64</v>
      </c>
      <c r="D121" s="21" t="s">
        <v>162</v>
      </c>
      <c r="E121" s="536"/>
      <c r="F121" s="536"/>
      <c r="G121" s="536"/>
      <c r="H121" s="536"/>
      <c r="I121" s="536"/>
      <c r="J121" s="536"/>
      <c r="K121" s="536"/>
      <c r="L121" s="536"/>
      <c r="M121" s="536"/>
      <c r="N121" s="536"/>
      <c r="O121" s="174">
        <f>IF(O120&gt;0,O120*6)</f>
        <v>6</v>
      </c>
      <c r="P121" s="192">
        <v>25</v>
      </c>
      <c r="Q121" s="192">
        <f>Q119</f>
        <v>0</v>
      </c>
      <c r="R121" s="160">
        <f t="shared" si="52"/>
        <v>0</v>
      </c>
      <c r="S121" s="97"/>
    </row>
    <row r="122" spans="1:19" ht="15" customHeight="1" x14ac:dyDescent="0.25">
      <c r="A122" s="20" t="s">
        <v>281</v>
      </c>
      <c r="B122" s="21" t="s">
        <v>263</v>
      </c>
      <c r="C122" s="20" t="s">
        <v>64</v>
      </c>
      <c r="D122" s="21" t="s">
        <v>162</v>
      </c>
      <c r="E122" s="536"/>
      <c r="F122" s="536"/>
      <c r="G122" s="536"/>
      <c r="H122" s="536"/>
      <c r="I122" s="536"/>
      <c r="J122" s="536"/>
      <c r="K122" s="536"/>
      <c r="L122" s="536"/>
      <c r="M122" s="536"/>
      <c r="N122" s="536"/>
      <c r="O122" s="174">
        <f>IF(O120&gt;0,O120*6)</f>
        <v>6</v>
      </c>
      <c r="P122" s="192">
        <f>20</f>
        <v>20</v>
      </c>
      <c r="Q122" s="192">
        <f>Q119</f>
        <v>0</v>
      </c>
      <c r="R122" s="160">
        <f t="shared" si="52"/>
        <v>0</v>
      </c>
      <c r="S122" s="97"/>
    </row>
    <row r="123" spans="1:19" ht="15" customHeight="1" x14ac:dyDescent="0.25">
      <c r="A123" s="20" t="s">
        <v>282</v>
      </c>
      <c r="B123" s="21" t="s">
        <v>265</v>
      </c>
      <c r="C123" s="20" t="s">
        <v>64</v>
      </c>
      <c r="D123" s="21" t="s">
        <v>162</v>
      </c>
      <c r="E123" s="536"/>
      <c r="F123" s="536"/>
      <c r="G123" s="536"/>
      <c r="H123" s="536"/>
      <c r="I123" s="536"/>
      <c r="J123" s="536"/>
      <c r="K123" s="536"/>
      <c r="L123" s="536"/>
      <c r="M123" s="536"/>
      <c r="N123" s="536"/>
      <c r="O123" s="174">
        <f>IF(O120&gt;0,O120*2)</f>
        <v>2</v>
      </c>
      <c r="P123" s="192">
        <v>15</v>
      </c>
      <c r="Q123" s="192">
        <f>Q119</f>
        <v>0</v>
      </c>
      <c r="R123" s="160">
        <f t="shared" si="52"/>
        <v>0</v>
      </c>
      <c r="S123" s="97"/>
    </row>
    <row r="124" spans="1:19" ht="15" customHeight="1" x14ac:dyDescent="0.25">
      <c r="A124" s="20" t="s">
        <v>283</v>
      </c>
      <c r="B124" s="21" t="s">
        <v>284</v>
      </c>
      <c r="C124" s="20" t="s">
        <v>64</v>
      </c>
      <c r="D124" s="21" t="s">
        <v>162</v>
      </c>
      <c r="E124" s="536"/>
      <c r="F124" s="536"/>
      <c r="G124" s="536"/>
      <c r="H124" s="536"/>
      <c r="I124" s="536"/>
      <c r="J124" s="536"/>
      <c r="K124" s="536"/>
      <c r="L124" s="536"/>
      <c r="M124" s="536"/>
      <c r="N124" s="536"/>
      <c r="O124" s="156">
        <f>O120</f>
        <v>1</v>
      </c>
      <c r="P124" s="192">
        <v>15</v>
      </c>
      <c r="Q124" s="192">
        <f>Q119</f>
        <v>0</v>
      </c>
      <c r="R124" s="160">
        <f t="shared" si="52"/>
        <v>0</v>
      </c>
      <c r="S124" s="97"/>
    </row>
    <row r="125" spans="1:19" ht="15" customHeight="1" x14ac:dyDescent="0.25">
      <c r="A125" s="4"/>
      <c r="B125" s="4"/>
      <c r="C125" s="4"/>
      <c r="D125" s="4"/>
      <c r="E125" s="115"/>
      <c r="F125" s="115"/>
      <c r="G125" s="115"/>
      <c r="H125" s="115"/>
      <c r="I125" s="115"/>
      <c r="J125" s="115"/>
      <c r="K125" s="115"/>
      <c r="L125" s="115"/>
      <c r="M125" s="115"/>
      <c r="N125" s="190"/>
      <c r="O125" s="115"/>
      <c r="P125" s="187"/>
      <c r="Q125" s="115"/>
      <c r="R125" s="171"/>
      <c r="S125" s="222"/>
    </row>
    <row r="126" spans="1:19" ht="15" customHeight="1" x14ac:dyDescent="0.25">
      <c r="A126" s="19" t="s">
        <v>285</v>
      </c>
      <c r="B126" s="19" t="s">
        <v>37</v>
      </c>
      <c r="C126" s="4"/>
      <c r="D126" s="4"/>
      <c r="E126" s="115"/>
      <c r="F126" s="115"/>
      <c r="G126" s="115"/>
      <c r="H126" s="115"/>
      <c r="I126" s="115"/>
      <c r="J126" s="115"/>
      <c r="K126" s="115"/>
      <c r="L126" s="115"/>
      <c r="M126" s="115"/>
      <c r="N126" s="190"/>
      <c r="O126" s="115"/>
      <c r="P126" s="664" t="s">
        <v>286</v>
      </c>
      <c r="Q126" s="665"/>
      <c r="R126" s="171"/>
      <c r="S126" s="222" t="s">
        <v>255</v>
      </c>
    </row>
    <row r="127" spans="1:19" ht="15" customHeight="1" x14ac:dyDescent="0.25">
      <c r="A127" s="20" t="s">
        <v>287</v>
      </c>
      <c r="B127" s="21" t="s">
        <v>288</v>
      </c>
      <c r="C127" s="20" t="s">
        <v>86</v>
      </c>
      <c r="D127" s="21" t="s">
        <v>162</v>
      </c>
      <c r="E127" s="536"/>
      <c r="F127" s="536"/>
      <c r="G127" s="536"/>
      <c r="H127" s="536"/>
      <c r="I127" s="536"/>
      <c r="J127" s="536"/>
      <c r="K127" s="536"/>
      <c r="L127" s="536"/>
      <c r="M127" s="536"/>
      <c r="N127" s="536"/>
      <c r="O127" s="156">
        <v>1</v>
      </c>
      <c r="P127" s="192">
        <v>200</v>
      </c>
      <c r="Q127" s="374"/>
      <c r="R127" s="160">
        <f>O127*P127*Q127</f>
        <v>0</v>
      </c>
      <c r="S127" s="97"/>
    </row>
    <row r="128" spans="1:19" ht="15" customHeight="1" x14ac:dyDescent="0.25">
      <c r="A128" s="20" t="s">
        <v>289</v>
      </c>
      <c r="B128" s="21" t="s">
        <v>290</v>
      </c>
      <c r="C128" s="20" t="s">
        <v>86</v>
      </c>
      <c r="D128" s="21" t="s">
        <v>162</v>
      </c>
      <c r="E128" s="536"/>
      <c r="F128" s="536"/>
      <c r="G128" s="536"/>
      <c r="H128" s="536"/>
      <c r="I128" s="536"/>
      <c r="J128" s="536"/>
      <c r="K128" s="536"/>
      <c r="L128" s="536"/>
      <c r="M128" s="536"/>
      <c r="N128" s="536"/>
      <c r="O128" s="156">
        <v>1</v>
      </c>
      <c r="P128" s="192">
        <v>150</v>
      </c>
      <c r="Q128" s="374"/>
      <c r="R128" s="160">
        <f t="shared" ref="R128:R129" si="53">O128*P128*Q128</f>
        <v>0</v>
      </c>
      <c r="S128" s="97"/>
    </row>
    <row r="129" spans="1:19" ht="15" customHeight="1" x14ac:dyDescent="0.25">
      <c r="A129" s="20" t="s">
        <v>291</v>
      </c>
      <c r="B129" s="21" t="s">
        <v>292</v>
      </c>
      <c r="C129" s="20" t="s">
        <v>86</v>
      </c>
      <c r="D129" s="21" t="s">
        <v>162</v>
      </c>
      <c r="E129" s="536"/>
      <c r="F129" s="536"/>
      <c r="G129" s="536"/>
      <c r="H129" s="536"/>
      <c r="I129" s="536"/>
      <c r="J129" s="536"/>
      <c r="K129" s="536"/>
      <c r="L129" s="536"/>
      <c r="M129" s="536"/>
      <c r="N129" s="536"/>
      <c r="O129" s="156">
        <v>1</v>
      </c>
      <c r="P129" s="192">
        <v>100</v>
      </c>
      <c r="Q129" s="374"/>
      <c r="R129" s="160">
        <f t="shared" si="53"/>
        <v>0</v>
      </c>
      <c r="S129" s="97"/>
    </row>
    <row r="130" spans="1:19" ht="15" customHeight="1" x14ac:dyDescent="0.25">
      <c r="A130" s="4"/>
      <c r="B130" s="4"/>
      <c r="C130" s="4"/>
      <c r="D130" s="4"/>
      <c r="E130" s="115"/>
      <c r="F130" s="115"/>
      <c r="G130" s="115"/>
      <c r="H130" s="115"/>
      <c r="I130" s="115"/>
      <c r="J130" s="115"/>
      <c r="K130" s="115"/>
      <c r="L130" s="115"/>
      <c r="M130" s="115"/>
      <c r="N130" s="190"/>
      <c r="O130" s="115"/>
      <c r="P130" s="187"/>
      <c r="Q130" s="115"/>
      <c r="R130" s="171"/>
      <c r="S130" s="222"/>
    </row>
    <row r="131" spans="1:19" ht="15" customHeight="1" x14ac:dyDescent="0.25">
      <c r="A131" s="19" t="s">
        <v>293</v>
      </c>
      <c r="B131" s="19" t="s">
        <v>294</v>
      </c>
      <c r="C131" s="4"/>
      <c r="D131" s="4"/>
      <c r="E131" s="115"/>
      <c r="F131" s="115"/>
      <c r="G131" s="115"/>
      <c r="H131" s="115"/>
      <c r="I131" s="115"/>
      <c r="J131" s="115"/>
      <c r="K131" s="115"/>
      <c r="L131" s="115"/>
      <c r="M131" s="115"/>
      <c r="N131" s="190"/>
      <c r="O131" s="115"/>
      <c r="P131" s="187"/>
      <c r="Q131" s="115"/>
      <c r="R131" s="171"/>
      <c r="S131" s="222"/>
    </row>
    <row r="132" spans="1:19" ht="15" customHeight="1" x14ac:dyDescent="0.25">
      <c r="A132" s="24" t="s">
        <v>295</v>
      </c>
      <c r="B132" s="21" t="s">
        <v>296</v>
      </c>
      <c r="C132" s="20" t="s">
        <v>78</v>
      </c>
      <c r="D132" s="21" t="s">
        <v>162</v>
      </c>
      <c r="E132" s="540"/>
      <c r="F132" s="540"/>
      <c r="G132" s="540"/>
      <c r="H132" s="540"/>
      <c r="I132" s="540"/>
      <c r="J132" s="540"/>
      <c r="K132" s="540"/>
      <c r="L132" s="540"/>
      <c r="M132" s="540"/>
      <c r="N132" s="540"/>
      <c r="O132" s="374"/>
      <c r="P132" s="192" t="s">
        <v>153</v>
      </c>
      <c r="Q132" s="192">
        <v>10</v>
      </c>
      <c r="R132" s="160">
        <f>Q132*O132</f>
        <v>0</v>
      </c>
      <c r="S132" s="97"/>
    </row>
    <row r="133" spans="1:19" ht="15" customHeight="1" x14ac:dyDescent="0.25">
      <c r="A133" s="24" t="s">
        <v>297</v>
      </c>
      <c r="B133" s="26" t="s">
        <v>298</v>
      </c>
      <c r="C133" s="24" t="s">
        <v>64</v>
      </c>
      <c r="D133" s="21" t="s">
        <v>162</v>
      </c>
      <c r="E133" s="540"/>
      <c r="F133" s="540"/>
      <c r="G133" s="540"/>
      <c r="H133" s="540"/>
      <c r="I133" s="540"/>
      <c r="J133" s="540"/>
      <c r="K133" s="540"/>
      <c r="L133" s="540"/>
      <c r="M133" s="540"/>
      <c r="N133" s="540"/>
      <c r="O133" s="156">
        <f>O132</f>
        <v>0</v>
      </c>
      <c r="P133" s="192" t="s">
        <v>153</v>
      </c>
      <c r="Q133" s="192">
        <v>7</v>
      </c>
      <c r="R133" s="160">
        <f>Q133*O133</f>
        <v>0</v>
      </c>
      <c r="S133" s="97"/>
    </row>
    <row r="134" spans="1:19" ht="15" customHeight="1" x14ac:dyDescent="0.25">
      <c r="A134" s="24" t="s">
        <v>299</v>
      </c>
      <c r="B134" s="21" t="s">
        <v>300</v>
      </c>
      <c r="C134" s="20" t="s">
        <v>78</v>
      </c>
      <c r="D134" s="21" t="s">
        <v>162</v>
      </c>
      <c r="E134" s="540"/>
      <c r="F134" s="540"/>
      <c r="G134" s="540"/>
      <c r="H134" s="540"/>
      <c r="I134" s="540"/>
      <c r="J134" s="540"/>
      <c r="K134" s="540"/>
      <c r="L134" s="540"/>
      <c r="M134" s="540"/>
      <c r="N134" s="540"/>
      <c r="O134" s="374"/>
      <c r="P134" s="192" t="s">
        <v>153</v>
      </c>
      <c r="Q134" s="192">
        <v>21</v>
      </c>
      <c r="R134" s="160">
        <f>Q134*O134</f>
        <v>0</v>
      </c>
      <c r="S134" s="97"/>
    </row>
    <row r="135" spans="1:19" ht="15" customHeight="1" x14ac:dyDescent="0.25">
      <c r="A135" s="24" t="s">
        <v>301</v>
      </c>
      <c r="B135" s="21" t="s">
        <v>302</v>
      </c>
      <c r="C135" s="20" t="s">
        <v>78</v>
      </c>
      <c r="D135" s="21" t="s">
        <v>162</v>
      </c>
      <c r="E135" s="540"/>
      <c r="F135" s="540"/>
      <c r="G135" s="540"/>
      <c r="H135" s="540"/>
      <c r="I135" s="540"/>
      <c r="J135" s="540"/>
      <c r="K135" s="540"/>
      <c r="L135" s="540"/>
      <c r="M135" s="540"/>
      <c r="N135" s="540"/>
      <c r="O135" s="374"/>
      <c r="P135" s="192" t="s">
        <v>153</v>
      </c>
      <c r="Q135" s="192">
        <v>21</v>
      </c>
      <c r="R135" s="160">
        <f>Q135*O135</f>
        <v>0</v>
      </c>
      <c r="S135" s="97"/>
    </row>
    <row r="136" spans="1:19" ht="15" customHeight="1" x14ac:dyDescent="0.25">
      <c r="A136" s="24" t="s">
        <v>303</v>
      </c>
      <c r="B136" s="21" t="s">
        <v>304</v>
      </c>
      <c r="C136" s="20" t="s">
        <v>78</v>
      </c>
      <c r="D136" s="21" t="s">
        <v>162</v>
      </c>
      <c r="E136" s="540"/>
      <c r="F136" s="540"/>
      <c r="G136" s="540"/>
      <c r="H136" s="540"/>
      <c r="I136" s="540"/>
      <c r="J136" s="540"/>
      <c r="K136" s="540"/>
      <c r="L136" s="540"/>
      <c r="M136" s="540"/>
      <c r="N136" s="540"/>
      <c r="O136" s="374"/>
      <c r="P136" s="192" t="s">
        <v>153</v>
      </c>
      <c r="Q136" s="192">
        <v>21</v>
      </c>
      <c r="R136" s="160">
        <f t="shared" ref="R136:R140" si="54">Q136*O136</f>
        <v>0</v>
      </c>
      <c r="S136" s="97"/>
    </row>
    <row r="137" spans="1:19" ht="15" customHeight="1" x14ac:dyDescent="0.25">
      <c r="A137" s="24" t="s">
        <v>305</v>
      </c>
      <c r="B137" s="21" t="s">
        <v>306</v>
      </c>
      <c r="C137" s="20" t="s">
        <v>78</v>
      </c>
      <c r="D137" s="21" t="s">
        <v>162</v>
      </c>
      <c r="E137" s="540"/>
      <c r="F137" s="540"/>
      <c r="G137" s="540"/>
      <c r="H137" s="540"/>
      <c r="I137" s="540"/>
      <c r="J137" s="540"/>
      <c r="K137" s="540"/>
      <c r="L137" s="540"/>
      <c r="M137" s="540"/>
      <c r="N137" s="540"/>
      <c r="O137" s="374"/>
      <c r="P137" s="192" t="s">
        <v>153</v>
      </c>
      <c r="Q137" s="192">
        <v>21</v>
      </c>
      <c r="R137" s="160">
        <f t="shared" si="54"/>
        <v>0</v>
      </c>
      <c r="S137" s="97"/>
    </row>
    <row r="138" spans="1:19" ht="15" customHeight="1" x14ac:dyDescent="0.25">
      <c r="A138" s="24" t="s">
        <v>307</v>
      </c>
      <c r="B138" s="21" t="s">
        <v>308</v>
      </c>
      <c r="C138" s="20" t="s">
        <v>80</v>
      </c>
      <c r="D138" s="21" t="s">
        <v>162</v>
      </c>
      <c r="E138" s="540"/>
      <c r="F138" s="540"/>
      <c r="G138" s="540"/>
      <c r="H138" s="540"/>
      <c r="I138" s="540"/>
      <c r="J138" s="540"/>
      <c r="K138" s="540"/>
      <c r="L138" s="540"/>
      <c r="M138" s="540"/>
      <c r="N138" s="540"/>
      <c r="O138" s="374"/>
      <c r="P138" s="192" t="s">
        <v>153</v>
      </c>
      <c r="Q138" s="192">
        <v>21</v>
      </c>
      <c r="R138" s="160">
        <f t="shared" si="54"/>
        <v>0</v>
      </c>
      <c r="S138" s="97"/>
    </row>
    <row r="139" spans="1:19" ht="15" customHeight="1" x14ac:dyDescent="0.25">
      <c r="A139" s="24" t="s">
        <v>309</v>
      </c>
      <c r="B139" s="21" t="s">
        <v>310</v>
      </c>
      <c r="C139" s="20" t="s">
        <v>80</v>
      </c>
      <c r="D139" s="21" t="s">
        <v>162</v>
      </c>
      <c r="E139" s="540"/>
      <c r="F139" s="540"/>
      <c r="G139" s="540"/>
      <c r="H139" s="540"/>
      <c r="I139" s="540"/>
      <c r="J139" s="540"/>
      <c r="K139" s="540"/>
      <c r="L139" s="540"/>
      <c r="M139" s="540"/>
      <c r="N139" s="540"/>
      <c r="O139" s="374"/>
      <c r="P139" s="192" t="s">
        <v>153</v>
      </c>
      <c r="Q139" s="192">
        <v>21</v>
      </c>
      <c r="R139" s="160">
        <f t="shared" si="54"/>
        <v>0</v>
      </c>
      <c r="S139" s="97"/>
    </row>
    <row r="140" spans="1:19" ht="15" customHeight="1" x14ac:dyDescent="0.25">
      <c r="A140" s="24" t="s">
        <v>311</v>
      </c>
      <c r="B140" s="26" t="s">
        <v>312</v>
      </c>
      <c r="C140" s="20" t="s">
        <v>64</v>
      </c>
      <c r="D140" s="21" t="s">
        <v>162</v>
      </c>
      <c r="E140" s="540"/>
      <c r="F140" s="540"/>
      <c r="G140" s="540"/>
      <c r="H140" s="540"/>
      <c r="I140" s="540"/>
      <c r="J140" s="540"/>
      <c r="K140" s="540"/>
      <c r="L140" s="540"/>
      <c r="M140" s="540"/>
      <c r="N140" s="540"/>
      <c r="O140" s="374"/>
      <c r="P140" s="192" t="s">
        <v>153</v>
      </c>
      <c r="Q140" s="192">
        <v>6</v>
      </c>
      <c r="R140" s="160">
        <f t="shared" si="54"/>
        <v>0</v>
      </c>
      <c r="S140" s="97"/>
    </row>
    <row r="141" spans="1:19" ht="15" customHeight="1" x14ac:dyDescent="0.25">
      <c r="A141" s="24" t="s">
        <v>313</v>
      </c>
      <c r="B141" s="21" t="s">
        <v>314</v>
      </c>
      <c r="C141" s="20" t="s">
        <v>64</v>
      </c>
      <c r="D141" s="21" t="s">
        <v>162</v>
      </c>
      <c r="E141" s="540"/>
      <c r="F141" s="540"/>
      <c r="G141" s="540"/>
      <c r="H141" s="540"/>
      <c r="I141" s="540"/>
      <c r="J141" s="540"/>
      <c r="K141" s="540"/>
      <c r="L141" s="540"/>
      <c r="M141" s="540"/>
      <c r="N141" s="540"/>
      <c r="O141" s="374"/>
      <c r="P141" s="192" t="s">
        <v>153</v>
      </c>
      <c r="Q141" s="192">
        <v>4</v>
      </c>
      <c r="R141" s="160">
        <f>Q141*O141</f>
        <v>0</v>
      </c>
      <c r="S141" s="97"/>
    </row>
    <row r="142" spans="1:19" ht="15" customHeight="1" x14ac:dyDescent="0.25">
      <c r="A142" s="4"/>
      <c r="B142" s="4"/>
      <c r="C142" s="4"/>
      <c r="D142" s="4"/>
      <c r="E142" s="115"/>
      <c r="F142" s="115"/>
      <c r="G142" s="115"/>
      <c r="H142" s="115"/>
      <c r="I142" s="115"/>
      <c r="J142" s="115"/>
      <c r="K142" s="115"/>
      <c r="L142" s="115"/>
      <c r="M142" s="115"/>
      <c r="N142" s="190"/>
      <c r="O142" s="115"/>
      <c r="P142" s="187"/>
      <c r="Q142" s="115"/>
      <c r="R142" s="171"/>
      <c r="S142" s="222"/>
    </row>
    <row r="143" spans="1:19" ht="15" customHeight="1" x14ac:dyDescent="0.25">
      <c r="A143" s="19" t="s">
        <v>315</v>
      </c>
      <c r="B143" s="40" t="s">
        <v>39</v>
      </c>
      <c r="C143" s="4"/>
      <c r="D143" s="4"/>
      <c r="E143" s="115"/>
      <c r="F143" s="115"/>
      <c r="G143" s="115"/>
      <c r="H143" s="115"/>
      <c r="I143" s="115"/>
      <c r="J143" s="115"/>
      <c r="K143" s="115"/>
      <c r="L143" s="115"/>
      <c r="M143" s="115"/>
      <c r="N143" s="190"/>
      <c r="O143" s="115"/>
      <c r="P143" s="187"/>
      <c r="Q143" s="115"/>
      <c r="R143" s="171"/>
      <c r="S143" s="222"/>
    </row>
    <row r="144" spans="1:19" ht="15" customHeight="1" x14ac:dyDescent="0.25">
      <c r="A144" s="24" t="s">
        <v>316</v>
      </c>
      <c r="B144" s="21" t="s">
        <v>317</v>
      </c>
      <c r="C144" s="20" t="s">
        <v>86</v>
      </c>
      <c r="D144" s="21" t="s">
        <v>162</v>
      </c>
      <c r="E144" s="537"/>
      <c r="F144" s="537"/>
      <c r="G144" s="537"/>
      <c r="H144" s="537"/>
      <c r="I144" s="537"/>
      <c r="J144" s="537"/>
      <c r="K144" s="537"/>
      <c r="L144" s="537"/>
      <c r="M144" s="537"/>
      <c r="N144" s="537"/>
      <c r="O144" s="193">
        <f>IF($O$11&gt;0,1,0)</f>
        <v>0</v>
      </c>
      <c r="P144" s="192" t="s">
        <v>153</v>
      </c>
      <c r="Q144" s="192">
        <v>20</v>
      </c>
      <c r="R144" s="160">
        <f>O144*Q144</f>
        <v>0</v>
      </c>
      <c r="S144" s="97"/>
    </row>
    <row r="145" spans="1:19" ht="15" customHeight="1" x14ac:dyDescent="0.25">
      <c r="A145" s="24" t="s">
        <v>318</v>
      </c>
      <c r="B145" s="26" t="s">
        <v>319</v>
      </c>
      <c r="C145" s="20" t="s">
        <v>86</v>
      </c>
      <c r="D145" s="21" t="s">
        <v>162</v>
      </c>
      <c r="E145" s="537"/>
      <c r="F145" s="537"/>
      <c r="G145" s="537"/>
      <c r="H145" s="537"/>
      <c r="I145" s="537"/>
      <c r="J145" s="537"/>
      <c r="K145" s="537"/>
      <c r="L145" s="537"/>
      <c r="M145" s="537"/>
      <c r="N145" s="537"/>
      <c r="O145" s="375"/>
      <c r="P145" s="192" t="s">
        <v>153</v>
      </c>
      <c r="Q145" s="192">
        <v>30</v>
      </c>
      <c r="R145" s="160">
        <f>O145*Q145</f>
        <v>0</v>
      </c>
      <c r="S145" s="97"/>
    </row>
    <row r="146" spans="1:19" ht="15" customHeight="1" x14ac:dyDescent="0.25">
      <c r="A146" s="24" t="s">
        <v>320</v>
      </c>
      <c r="B146" s="26" t="s">
        <v>321</v>
      </c>
      <c r="C146" s="20" t="s">
        <v>84</v>
      </c>
      <c r="D146" s="21" t="s">
        <v>152</v>
      </c>
      <c r="E146" s="375"/>
      <c r="F146" s="375"/>
      <c r="G146" s="375"/>
      <c r="H146" s="375"/>
      <c r="I146" s="375"/>
      <c r="J146" s="375"/>
      <c r="K146" s="375"/>
      <c r="L146" s="375"/>
      <c r="M146" s="375"/>
      <c r="N146" s="375"/>
      <c r="O146" s="193">
        <f>SUM(E146:N146)</f>
        <v>0</v>
      </c>
      <c r="P146" s="192">
        <v>2.8</v>
      </c>
      <c r="Q146" s="192" t="s">
        <v>153</v>
      </c>
      <c r="R146" s="160">
        <f>_xlfn.CEILING.MATH(O146*P146)</f>
        <v>0</v>
      </c>
      <c r="S146" s="97"/>
    </row>
    <row r="147" spans="1:19" ht="15" customHeight="1" x14ac:dyDescent="0.25">
      <c r="A147" s="24" t="s">
        <v>322</v>
      </c>
      <c r="B147" s="21" t="s">
        <v>323</v>
      </c>
      <c r="C147" s="20" t="s">
        <v>70</v>
      </c>
      <c r="D147" s="21" t="s">
        <v>239</v>
      </c>
      <c r="E147" s="375"/>
      <c r="F147" s="375"/>
      <c r="G147" s="375"/>
      <c r="H147" s="375"/>
      <c r="I147" s="375"/>
      <c r="J147" s="375"/>
      <c r="K147" s="375"/>
      <c r="L147" s="375"/>
      <c r="M147" s="375"/>
      <c r="N147" s="375"/>
      <c r="O147" s="193">
        <f>SUM(E147:N147)</f>
        <v>0</v>
      </c>
      <c r="P147" s="192">
        <v>15</v>
      </c>
      <c r="Q147" s="192" t="s">
        <v>153</v>
      </c>
      <c r="R147" s="160">
        <f>_xlfn.CEILING.MATH(P147*O147)</f>
        <v>0</v>
      </c>
      <c r="S147" s="97"/>
    </row>
    <row r="148" spans="1:19" ht="15" customHeight="1" x14ac:dyDescent="0.25">
      <c r="A148" s="24" t="s">
        <v>324</v>
      </c>
      <c r="B148" s="21" t="s">
        <v>325</v>
      </c>
      <c r="C148" s="20" t="s">
        <v>70</v>
      </c>
      <c r="D148" s="21" t="s">
        <v>239</v>
      </c>
      <c r="E148" s="537">
        <f t="shared" ref="E148:N148" si="55">E11</f>
        <v>0</v>
      </c>
      <c r="F148" s="537">
        <f t="shared" si="55"/>
        <v>0</v>
      </c>
      <c r="G148" s="537">
        <f t="shared" si="55"/>
        <v>0</v>
      </c>
      <c r="H148" s="537">
        <f t="shared" si="55"/>
        <v>0</v>
      </c>
      <c r="I148" s="537">
        <f t="shared" si="55"/>
        <v>0</v>
      </c>
      <c r="J148" s="537">
        <f t="shared" si="55"/>
        <v>0</v>
      </c>
      <c r="K148" s="537">
        <f t="shared" si="55"/>
        <v>0</v>
      </c>
      <c r="L148" s="537">
        <f t="shared" si="55"/>
        <v>0</v>
      </c>
      <c r="M148" s="537">
        <f t="shared" si="55"/>
        <v>0</v>
      </c>
      <c r="N148" s="537">
        <f t="shared" si="55"/>
        <v>0</v>
      </c>
      <c r="O148" s="193">
        <f>SUM(E148:N148)/4</f>
        <v>0</v>
      </c>
      <c r="P148" s="192">
        <v>15</v>
      </c>
      <c r="Q148" s="192" t="s">
        <v>153</v>
      </c>
      <c r="R148" s="160">
        <f>(P148*O148)</f>
        <v>0</v>
      </c>
      <c r="S148" s="97"/>
    </row>
    <row r="149" spans="1:19" ht="15" customHeight="1" x14ac:dyDescent="0.25">
      <c r="A149" s="24" t="s">
        <v>326</v>
      </c>
      <c r="B149" s="29" t="s">
        <v>327</v>
      </c>
      <c r="C149" s="20" t="s">
        <v>70</v>
      </c>
      <c r="D149" s="21" t="s">
        <v>152</v>
      </c>
      <c r="E149" s="537">
        <f t="shared" ref="E149:N149" si="56">_xlfn.CEILING.MATH(E11)</f>
        <v>0</v>
      </c>
      <c r="F149" s="537">
        <f t="shared" si="56"/>
        <v>0</v>
      </c>
      <c r="G149" s="537">
        <f t="shared" si="56"/>
        <v>0</v>
      </c>
      <c r="H149" s="537">
        <f t="shared" si="56"/>
        <v>0</v>
      </c>
      <c r="I149" s="537">
        <f t="shared" si="56"/>
        <v>0</v>
      </c>
      <c r="J149" s="537">
        <f t="shared" si="56"/>
        <v>0</v>
      </c>
      <c r="K149" s="537">
        <f t="shared" si="56"/>
        <v>0</v>
      </c>
      <c r="L149" s="537">
        <f t="shared" si="56"/>
        <v>0</v>
      </c>
      <c r="M149" s="537">
        <f t="shared" si="56"/>
        <v>0</v>
      </c>
      <c r="N149" s="537">
        <f t="shared" si="56"/>
        <v>0</v>
      </c>
      <c r="O149" s="193">
        <f>IF(($E$11)+($F$11)&gt;0,225,0)+IF(($G$11)+($H$11)&gt;0,225,0)+IF(($I$11)+($J$11)&gt;0,225,0)+IF(($K$11)+($L$11)&gt;0,225,0)+IF(($M$11)+($N$11)&gt;0,225,0)</f>
        <v>0</v>
      </c>
      <c r="P149" s="192" t="s">
        <v>153</v>
      </c>
      <c r="Q149" s="192">
        <v>1.3</v>
      </c>
      <c r="R149" s="160">
        <f>_xlfn.CEILING.MATH(O149*Q149)</f>
        <v>0</v>
      </c>
      <c r="S149" s="97"/>
    </row>
    <row r="150" spans="1:19" ht="15" customHeight="1" x14ac:dyDescent="0.25">
      <c r="A150" s="24" t="s">
        <v>328</v>
      </c>
      <c r="B150" s="29" t="s">
        <v>329</v>
      </c>
      <c r="C150" s="20" t="s">
        <v>70</v>
      </c>
      <c r="D150" s="21" t="s">
        <v>152</v>
      </c>
      <c r="E150" s="537">
        <f>_xlfn.CEILING.MATH(IF($E$11&gt;0,1,0))</f>
        <v>0</v>
      </c>
      <c r="F150" s="537">
        <f>_xlfn.CEILING.MATH(IF($F$11&gt;0,1,0))</f>
        <v>0</v>
      </c>
      <c r="G150" s="537">
        <f>_xlfn.CEILING.MATH(IF($G$11&gt;0,1,0))</f>
        <v>0</v>
      </c>
      <c r="H150" s="537">
        <f>_xlfn.CEILING.MATH(IF($H$11&gt;0,1,0))</f>
        <v>0</v>
      </c>
      <c r="I150" s="537">
        <f>_xlfn.CEILING.MATH(IF($I$11&gt;0,1,0))</f>
        <v>0</v>
      </c>
      <c r="J150" s="537">
        <f>_xlfn.CEILING.MATH(IF($J$11&gt;0,1,0))</f>
        <v>0</v>
      </c>
      <c r="K150" s="537">
        <f>_xlfn.CEILING.MATH(IF($K$11&gt;0,1,0))</f>
        <v>0</v>
      </c>
      <c r="L150" s="537">
        <f>_xlfn.CEILING.MATH(IF($L$11&gt;0,1,0))</f>
        <v>0</v>
      </c>
      <c r="M150" s="537">
        <f>_xlfn.CEILING.MATH(IF($M$11&gt;0,1,0))</f>
        <v>0</v>
      </c>
      <c r="N150" s="537">
        <f>_xlfn.CEILING.MATH(IF($N$11&gt;0,1,0))</f>
        <v>0</v>
      </c>
      <c r="O150" s="193">
        <f>IF(($E$11)+($F$11)+($G$11)+($H$11)+($I$11)&gt;0,600,0)+IF(($J$11)+($K$11)+($L$11)+($M$11)+($N$11)&gt;0,600,0)</f>
        <v>0</v>
      </c>
      <c r="P150" s="192" t="s">
        <v>153</v>
      </c>
      <c r="Q150" s="192">
        <v>1</v>
      </c>
      <c r="R150" s="160">
        <f>_xlfn.CEILING.MATH(O150*Q150)</f>
        <v>0</v>
      </c>
      <c r="S150" s="97"/>
    </row>
    <row r="151" spans="1:19" ht="15" customHeight="1" x14ac:dyDescent="0.25">
      <c r="A151" s="24" t="s">
        <v>330</v>
      </c>
      <c r="B151" s="21" t="s">
        <v>331</v>
      </c>
      <c r="C151" s="20" t="s">
        <v>70</v>
      </c>
      <c r="D151" s="21" t="s">
        <v>239</v>
      </c>
      <c r="E151" s="537"/>
      <c r="F151" s="537"/>
      <c r="G151" s="537"/>
      <c r="H151" s="537"/>
      <c r="I151" s="537"/>
      <c r="J151" s="537"/>
      <c r="K151" s="537"/>
      <c r="L151" s="537"/>
      <c r="M151" s="537"/>
      <c r="N151" s="537"/>
      <c r="O151" s="193">
        <v>1</v>
      </c>
      <c r="P151" s="192">
        <v>500</v>
      </c>
      <c r="Q151" s="490"/>
      <c r="R151" s="160">
        <f>_xlfn.CEILING.MATH(P151*Q151)</f>
        <v>0</v>
      </c>
      <c r="S151" s="97"/>
    </row>
    <row r="152" spans="1:19" ht="15" customHeight="1" x14ac:dyDescent="0.25">
      <c r="A152" s="24" t="s">
        <v>332</v>
      </c>
      <c r="B152" s="21" t="s">
        <v>333</v>
      </c>
      <c r="C152" s="20" t="s">
        <v>70</v>
      </c>
      <c r="D152" s="21" t="s">
        <v>239</v>
      </c>
      <c r="E152" s="537"/>
      <c r="F152" s="537"/>
      <c r="G152" s="537"/>
      <c r="H152" s="537"/>
      <c r="I152" s="537"/>
      <c r="J152" s="537"/>
      <c r="K152" s="537"/>
      <c r="L152" s="537"/>
      <c r="M152" s="537"/>
      <c r="N152" s="537"/>
      <c r="O152" s="193">
        <v>1</v>
      </c>
      <c r="P152" s="192">
        <v>900</v>
      </c>
      <c r="Q152" s="490"/>
      <c r="R152" s="160">
        <f>_xlfn.CEILING.MATH(P152*Q152)</f>
        <v>0</v>
      </c>
      <c r="S152" s="97"/>
    </row>
    <row r="153" spans="1:19" ht="15" customHeight="1" x14ac:dyDescent="0.25">
      <c r="A153" s="24" t="s">
        <v>334</v>
      </c>
      <c r="B153" s="21" t="s">
        <v>335</v>
      </c>
      <c r="C153" s="20" t="s">
        <v>70</v>
      </c>
      <c r="D153" s="21" t="s">
        <v>239</v>
      </c>
      <c r="E153" s="537"/>
      <c r="F153" s="537"/>
      <c r="G153" s="537"/>
      <c r="H153" s="537"/>
      <c r="I153" s="537"/>
      <c r="J153" s="537"/>
      <c r="K153" s="537"/>
      <c r="L153" s="537"/>
      <c r="M153" s="537"/>
      <c r="N153" s="537"/>
      <c r="O153" s="193">
        <v>1</v>
      </c>
      <c r="P153" s="192">
        <v>7420</v>
      </c>
      <c r="Q153" s="490"/>
      <c r="R153" s="160">
        <f>_xlfn.CEILING.MATH(P153*Q153)</f>
        <v>0</v>
      </c>
      <c r="S153" s="97"/>
    </row>
    <row r="154" spans="1:19" ht="15" customHeight="1" x14ac:dyDescent="0.25">
      <c r="A154" s="24" t="s">
        <v>336</v>
      </c>
      <c r="B154" s="21" t="s">
        <v>337</v>
      </c>
      <c r="C154" s="20" t="s">
        <v>70</v>
      </c>
      <c r="D154" s="21" t="s">
        <v>239</v>
      </c>
      <c r="E154" s="537"/>
      <c r="F154" s="537"/>
      <c r="G154" s="537"/>
      <c r="H154" s="537"/>
      <c r="I154" s="537"/>
      <c r="J154" s="537"/>
      <c r="K154" s="537"/>
      <c r="L154" s="537"/>
      <c r="M154" s="537"/>
      <c r="N154" s="537"/>
      <c r="O154" s="193">
        <v>1</v>
      </c>
      <c r="P154" s="192">
        <v>10000</v>
      </c>
      <c r="Q154" s="490"/>
      <c r="R154" s="160">
        <f>_xlfn.CEILING.MATH(P154*Q154)</f>
        <v>0</v>
      </c>
      <c r="S154" s="97"/>
    </row>
    <row r="155" spans="1:19" ht="15" customHeight="1" x14ac:dyDescent="0.25">
      <c r="A155" s="4"/>
      <c r="B155" s="4"/>
      <c r="C155" s="4"/>
      <c r="D155" s="4"/>
      <c r="E155" s="115"/>
      <c r="F155" s="115"/>
      <c r="G155" s="115"/>
      <c r="H155" s="115"/>
      <c r="I155" s="115"/>
      <c r="J155" s="115"/>
      <c r="K155" s="115"/>
      <c r="L155" s="115"/>
      <c r="M155" s="115"/>
      <c r="N155" s="190"/>
      <c r="O155" s="115"/>
      <c r="P155" s="187"/>
      <c r="Q155" s="115"/>
      <c r="R155" s="171"/>
      <c r="S155" s="222"/>
    </row>
    <row r="156" spans="1:19" ht="15" customHeight="1" x14ac:dyDescent="0.25">
      <c r="A156" s="19" t="s">
        <v>8</v>
      </c>
      <c r="B156" s="40" t="s">
        <v>338</v>
      </c>
      <c r="C156" s="4"/>
      <c r="D156" s="4"/>
      <c r="E156" s="115"/>
      <c r="F156" s="115"/>
      <c r="G156" s="115"/>
      <c r="H156" s="115"/>
      <c r="I156" s="115"/>
      <c r="J156" s="115"/>
      <c r="K156" s="115"/>
      <c r="L156" s="115"/>
      <c r="M156" s="115"/>
      <c r="N156" s="190"/>
      <c r="O156" s="115"/>
      <c r="P156" s="187"/>
      <c r="Q156" s="115"/>
      <c r="R156" s="171"/>
      <c r="S156" s="222"/>
    </row>
    <row r="157" spans="1:19" ht="15" customHeight="1" x14ac:dyDescent="0.25">
      <c r="A157" s="27" t="s">
        <v>8</v>
      </c>
      <c r="B157" s="30"/>
      <c r="C157" s="393" t="s">
        <v>8</v>
      </c>
      <c r="D157" s="21" t="s">
        <v>339</v>
      </c>
      <c r="E157" s="374"/>
      <c r="F157" s="374"/>
      <c r="G157" s="374"/>
      <c r="H157" s="374"/>
      <c r="I157" s="374"/>
      <c r="J157" s="374"/>
      <c r="K157" s="374"/>
      <c r="L157" s="374"/>
      <c r="M157" s="374"/>
      <c r="N157" s="374"/>
      <c r="O157" s="156">
        <f>SUM(E157:N157)</f>
        <v>0</v>
      </c>
      <c r="P157" s="192" t="s">
        <v>153</v>
      </c>
      <c r="Q157" s="490"/>
      <c r="R157" s="160">
        <f>O157*Q157</f>
        <v>0</v>
      </c>
      <c r="S157" s="487"/>
    </row>
    <row r="158" spans="1:19" ht="15" customHeight="1" x14ac:dyDescent="0.25">
      <c r="A158" s="27" t="s">
        <v>8</v>
      </c>
      <c r="B158" s="30"/>
      <c r="C158" s="393" t="s">
        <v>8</v>
      </c>
      <c r="D158" s="21" t="s">
        <v>339</v>
      </c>
      <c r="E158" s="374"/>
      <c r="F158" s="374"/>
      <c r="G158" s="374"/>
      <c r="H158" s="374"/>
      <c r="I158" s="374"/>
      <c r="J158" s="374"/>
      <c r="K158" s="374"/>
      <c r="L158" s="374"/>
      <c r="M158" s="374"/>
      <c r="N158" s="374"/>
      <c r="O158" s="156">
        <f t="shared" ref="O158:O165" si="57">SUM(E158:N158)</f>
        <v>0</v>
      </c>
      <c r="P158" s="192" t="s">
        <v>153</v>
      </c>
      <c r="Q158" s="490"/>
      <c r="R158" s="160">
        <f t="shared" ref="R158:R170" si="58">O158*Q158</f>
        <v>0</v>
      </c>
      <c r="S158" s="487"/>
    </row>
    <row r="159" spans="1:19" ht="15" customHeight="1" x14ac:dyDescent="0.25">
      <c r="A159" s="27" t="s">
        <v>8</v>
      </c>
      <c r="B159" s="30"/>
      <c r="C159" s="393" t="s">
        <v>8</v>
      </c>
      <c r="D159" s="21" t="s">
        <v>339</v>
      </c>
      <c r="E159" s="374"/>
      <c r="F159" s="374"/>
      <c r="G159" s="374"/>
      <c r="H159" s="374"/>
      <c r="I159" s="374"/>
      <c r="J159" s="374"/>
      <c r="K159" s="374"/>
      <c r="L159" s="374"/>
      <c r="M159" s="374"/>
      <c r="N159" s="374"/>
      <c r="O159" s="156">
        <f t="shared" si="57"/>
        <v>0</v>
      </c>
      <c r="P159" s="192" t="s">
        <v>153</v>
      </c>
      <c r="Q159" s="490"/>
      <c r="R159" s="160">
        <f t="shared" si="58"/>
        <v>0</v>
      </c>
      <c r="S159" s="487"/>
    </row>
    <row r="160" spans="1:19" ht="15" customHeight="1" x14ac:dyDescent="0.25">
      <c r="A160" s="27" t="s">
        <v>8</v>
      </c>
      <c r="B160" s="30"/>
      <c r="C160" s="393" t="s">
        <v>8</v>
      </c>
      <c r="D160" s="21" t="s">
        <v>339</v>
      </c>
      <c r="E160" s="374"/>
      <c r="F160" s="374"/>
      <c r="G160" s="374"/>
      <c r="H160" s="374"/>
      <c r="I160" s="374"/>
      <c r="J160" s="374"/>
      <c r="K160" s="374"/>
      <c r="L160" s="374"/>
      <c r="M160" s="374"/>
      <c r="N160" s="374"/>
      <c r="O160" s="156">
        <f t="shared" si="57"/>
        <v>0</v>
      </c>
      <c r="P160" s="192" t="s">
        <v>153</v>
      </c>
      <c r="Q160" s="490"/>
      <c r="R160" s="160">
        <f t="shared" si="58"/>
        <v>0</v>
      </c>
      <c r="S160" s="487"/>
    </row>
    <row r="161" spans="1:19" ht="15" customHeight="1" x14ac:dyDescent="0.25">
      <c r="A161" s="27" t="s">
        <v>8</v>
      </c>
      <c r="B161" s="30"/>
      <c r="C161" s="393" t="s">
        <v>8</v>
      </c>
      <c r="D161" s="21" t="s">
        <v>339</v>
      </c>
      <c r="E161" s="374"/>
      <c r="F161" s="374"/>
      <c r="G161" s="374"/>
      <c r="H161" s="374"/>
      <c r="I161" s="374"/>
      <c r="J161" s="374"/>
      <c r="K161" s="374"/>
      <c r="L161" s="374"/>
      <c r="M161" s="374"/>
      <c r="N161" s="374"/>
      <c r="O161" s="156">
        <f t="shared" si="57"/>
        <v>0</v>
      </c>
      <c r="P161" s="192" t="s">
        <v>153</v>
      </c>
      <c r="Q161" s="490"/>
      <c r="R161" s="160">
        <f t="shared" si="58"/>
        <v>0</v>
      </c>
      <c r="S161" s="487"/>
    </row>
    <row r="162" spans="1:19" ht="15" customHeight="1" x14ac:dyDescent="0.25">
      <c r="A162" s="27" t="s">
        <v>8</v>
      </c>
      <c r="B162" s="30"/>
      <c r="C162" s="393" t="s">
        <v>8</v>
      </c>
      <c r="D162" s="21" t="s">
        <v>339</v>
      </c>
      <c r="E162" s="374"/>
      <c r="F162" s="374"/>
      <c r="G162" s="374"/>
      <c r="H162" s="374"/>
      <c r="I162" s="374"/>
      <c r="J162" s="374"/>
      <c r="K162" s="374"/>
      <c r="L162" s="374"/>
      <c r="M162" s="374"/>
      <c r="N162" s="374"/>
      <c r="O162" s="156">
        <f t="shared" si="57"/>
        <v>0</v>
      </c>
      <c r="P162" s="192" t="s">
        <v>153</v>
      </c>
      <c r="Q162" s="490"/>
      <c r="R162" s="160">
        <f t="shared" si="58"/>
        <v>0</v>
      </c>
      <c r="S162" s="487"/>
    </row>
    <row r="163" spans="1:19" ht="15" customHeight="1" x14ac:dyDescent="0.25">
      <c r="A163" s="27" t="s">
        <v>8</v>
      </c>
      <c r="B163" s="30"/>
      <c r="C163" s="393" t="s">
        <v>8</v>
      </c>
      <c r="D163" s="21" t="s">
        <v>339</v>
      </c>
      <c r="E163" s="374"/>
      <c r="F163" s="374"/>
      <c r="G163" s="374"/>
      <c r="H163" s="374"/>
      <c r="I163" s="374"/>
      <c r="J163" s="374"/>
      <c r="K163" s="374"/>
      <c r="L163" s="374"/>
      <c r="M163" s="374"/>
      <c r="N163" s="374"/>
      <c r="O163" s="156">
        <f t="shared" si="57"/>
        <v>0</v>
      </c>
      <c r="P163" s="192" t="s">
        <v>153</v>
      </c>
      <c r="Q163" s="490"/>
      <c r="R163" s="160">
        <f t="shared" si="58"/>
        <v>0</v>
      </c>
      <c r="S163" s="487"/>
    </row>
    <row r="164" spans="1:19" ht="15" customHeight="1" x14ac:dyDescent="0.25">
      <c r="A164" s="27" t="s">
        <v>8</v>
      </c>
      <c r="B164" s="30"/>
      <c r="C164" s="393" t="s">
        <v>8</v>
      </c>
      <c r="D164" s="21" t="s">
        <v>339</v>
      </c>
      <c r="E164" s="374"/>
      <c r="F164" s="374"/>
      <c r="G164" s="374"/>
      <c r="H164" s="374"/>
      <c r="I164" s="374"/>
      <c r="J164" s="374"/>
      <c r="K164" s="374"/>
      <c r="L164" s="374"/>
      <c r="M164" s="374"/>
      <c r="N164" s="374"/>
      <c r="O164" s="156">
        <f t="shared" si="57"/>
        <v>0</v>
      </c>
      <c r="P164" s="192" t="s">
        <v>153</v>
      </c>
      <c r="Q164" s="490"/>
      <c r="R164" s="160">
        <f t="shared" si="58"/>
        <v>0</v>
      </c>
      <c r="S164" s="487"/>
    </row>
    <row r="165" spans="1:19" ht="15" customHeight="1" x14ac:dyDescent="0.25">
      <c r="A165" s="27" t="s">
        <v>8</v>
      </c>
      <c r="B165" s="30"/>
      <c r="C165" s="393" t="s">
        <v>8</v>
      </c>
      <c r="D165" s="21" t="s">
        <v>339</v>
      </c>
      <c r="E165" s="374"/>
      <c r="F165" s="374"/>
      <c r="G165" s="374"/>
      <c r="H165" s="374"/>
      <c r="I165" s="374"/>
      <c r="J165" s="374"/>
      <c r="K165" s="374"/>
      <c r="L165" s="374"/>
      <c r="M165" s="374"/>
      <c r="N165" s="374"/>
      <c r="O165" s="156">
        <f t="shared" si="57"/>
        <v>0</v>
      </c>
      <c r="P165" s="192" t="s">
        <v>153</v>
      </c>
      <c r="Q165" s="490"/>
      <c r="R165" s="160">
        <f t="shared" si="58"/>
        <v>0</v>
      </c>
      <c r="S165" s="487"/>
    </row>
    <row r="166" spans="1:19" ht="15" customHeight="1" x14ac:dyDescent="0.25">
      <c r="A166" s="27" t="s">
        <v>8</v>
      </c>
      <c r="B166" s="30"/>
      <c r="C166" s="393" t="s">
        <v>8</v>
      </c>
      <c r="D166" s="21" t="s">
        <v>339</v>
      </c>
      <c r="E166" s="374"/>
      <c r="F166" s="374"/>
      <c r="G166" s="374"/>
      <c r="H166" s="374"/>
      <c r="I166" s="374"/>
      <c r="J166" s="374"/>
      <c r="K166" s="374"/>
      <c r="L166" s="374"/>
      <c r="M166" s="374"/>
      <c r="N166" s="374"/>
      <c r="O166" s="156">
        <f>SUM(E166:N166)</f>
        <v>0</v>
      </c>
      <c r="P166" s="192" t="s">
        <v>153</v>
      </c>
      <c r="Q166" s="490"/>
      <c r="R166" s="160">
        <f>O166*Q166</f>
        <v>0</v>
      </c>
      <c r="S166" s="487"/>
    </row>
    <row r="167" spans="1:19" ht="15" customHeight="1" x14ac:dyDescent="0.25">
      <c r="A167" s="27" t="s">
        <v>8</v>
      </c>
      <c r="B167" s="30"/>
      <c r="C167" s="393" t="s">
        <v>8</v>
      </c>
      <c r="D167" s="21" t="s">
        <v>339</v>
      </c>
      <c r="E167" s="374"/>
      <c r="F167" s="374"/>
      <c r="G167" s="374"/>
      <c r="H167" s="374"/>
      <c r="I167" s="374"/>
      <c r="J167" s="374"/>
      <c r="K167" s="374"/>
      <c r="L167" s="374"/>
      <c r="M167" s="374"/>
      <c r="N167" s="374"/>
      <c r="O167" s="156">
        <f t="shared" ref="O167:O170" si="59">SUM(E167:N167)</f>
        <v>0</v>
      </c>
      <c r="P167" s="192" t="s">
        <v>153</v>
      </c>
      <c r="Q167" s="490"/>
      <c r="R167" s="160">
        <f t="shared" si="58"/>
        <v>0</v>
      </c>
      <c r="S167" s="487"/>
    </row>
    <row r="168" spans="1:19" ht="15" customHeight="1" x14ac:dyDescent="0.25">
      <c r="A168" s="27" t="s">
        <v>8</v>
      </c>
      <c r="B168" s="30"/>
      <c r="C168" s="393" t="s">
        <v>8</v>
      </c>
      <c r="D168" s="21" t="s">
        <v>339</v>
      </c>
      <c r="E168" s="374"/>
      <c r="F168" s="374"/>
      <c r="G168" s="374"/>
      <c r="H168" s="374"/>
      <c r="I168" s="374"/>
      <c r="J168" s="374"/>
      <c r="K168" s="374"/>
      <c r="L168" s="374"/>
      <c r="M168" s="374"/>
      <c r="N168" s="374"/>
      <c r="O168" s="156">
        <f t="shared" si="59"/>
        <v>0</v>
      </c>
      <c r="P168" s="192" t="s">
        <v>153</v>
      </c>
      <c r="Q168" s="490"/>
      <c r="R168" s="160">
        <f t="shared" si="58"/>
        <v>0</v>
      </c>
      <c r="S168" s="487"/>
    </row>
    <row r="169" spans="1:19" ht="15" customHeight="1" x14ac:dyDescent="0.25">
      <c r="A169" s="27" t="s">
        <v>8</v>
      </c>
      <c r="B169" s="30"/>
      <c r="C169" s="393" t="s">
        <v>8</v>
      </c>
      <c r="D169" s="21" t="s">
        <v>339</v>
      </c>
      <c r="E169" s="374"/>
      <c r="F169" s="374"/>
      <c r="G169" s="374"/>
      <c r="H169" s="374"/>
      <c r="I169" s="374"/>
      <c r="J169" s="374"/>
      <c r="K169" s="374"/>
      <c r="L169" s="374"/>
      <c r="M169" s="374"/>
      <c r="N169" s="374"/>
      <c r="O169" s="156">
        <f t="shared" si="59"/>
        <v>0</v>
      </c>
      <c r="P169" s="192" t="s">
        <v>153</v>
      </c>
      <c r="Q169" s="490"/>
      <c r="R169" s="160">
        <f t="shared" si="58"/>
        <v>0</v>
      </c>
      <c r="S169" s="487"/>
    </row>
    <row r="170" spans="1:19" ht="15" customHeight="1" x14ac:dyDescent="0.25">
      <c r="A170" s="27" t="s">
        <v>8</v>
      </c>
      <c r="B170" s="30"/>
      <c r="C170" s="393" t="s">
        <v>8</v>
      </c>
      <c r="D170" s="21" t="s">
        <v>339</v>
      </c>
      <c r="E170" s="374"/>
      <c r="F170" s="374"/>
      <c r="G170" s="374"/>
      <c r="H170" s="374"/>
      <c r="I170" s="374"/>
      <c r="J170" s="374"/>
      <c r="K170" s="374"/>
      <c r="L170" s="374"/>
      <c r="M170" s="374"/>
      <c r="N170" s="374"/>
      <c r="O170" s="156">
        <f t="shared" si="59"/>
        <v>0</v>
      </c>
      <c r="P170" s="192" t="s">
        <v>153</v>
      </c>
      <c r="Q170" s="490"/>
      <c r="R170" s="160">
        <f t="shared" si="58"/>
        <v>0</v>
      </c>
      <c r="S170" s="487"/>
    </row>
    <row r="171" spans="1:19" ht="15" customHeight="1" x14ac:dyDescent="0.25">
      <c r="A171" s="27" t="s">
        <v>8</v>
      </c>
      <c r="B171" s="30"/>
      <c r="C171" s="393" t="s">
        <v>8</v>
      </c>
      <c r="D171" s="21" t="s">
        <v>339</v>
      </c>
      <c r="E171" s="374"/>
      <c r="F171" s="374"/>
      <c r="G171" s="374"/>
      <c r="H171" s="374"/>
      <c r="I171" s="374"/>
      <c r="J171" s="374"/>
      <c r="K171" s="374"/>
      <c r="L171" s="374"/>
      <c r="M171" s="374"/>
      <c r="N171" s="374"/>
      <c r="O171" s="156">
        <f>SUM(E171:N171)</f>
        <v>0</v>
      </c>
      <c r="P171" s="192" t="s">
        <v>153</v>
      </c>
      <c r="Q171" s="490"/>
      <c r="R171" s="160">
        <f t="shared" ref="R171:R181" si="60">O171*Q171</f>
        <v>0</v>
      </c>
      <c r="S171" s="487"/>
    </row>
    <row r="172" spans="1:19" ht="15" customHeight="1" x14ac:dyDescent="0.25">
      <c r="A172" s="27" t="s">
        <v>8</v>
      </c>
      <c r="B172" s="30"/>
      <c r="C172" s="393" t="s">
        <v>8</v>
      </c>
      <c r="D172" s="21" t="s">
        <v>339</v>
      </c>
      <c r="E172" s="374"/>
      <c r="F172" s="374"/>
      <c r="G172" s="374"/>
      <c r="H172" s="374"/>
      <c r="I172" s="374"/>
      <c r="J172" s="374"/>
      <c r="K172" s="374"/>
      <c r="L172" s="374"/>
      <c r="M172" s="374"/>
      <c r="N172" s="374"/>
      <c r="O172" s="156">
        <f t="shared" ref="O172:O179" si="61">SUM(E172:N172)</f>
        <v>0</v>
      </c>
      <c r="P172" s="192" t="s">
        <v>153</v>
      </c>
      <c r="Q172" s="490"/>
      <c r="R172" s="160">
        <f t="shared" si="60"/>
        <v>0</v>
      </c>
      <c r="S172" s="487"/>
    </row>
    <row r="173" spans="1:19" ht="15" customHeight="1" x14ac:dyDescent="0.25">
      <c r="A173" s="27" t="s">
        <v>8</v>
      </c>
      <c r="B173" s="30"/>
      <c r="C173" s="393" t="s">
        <v>8</v>
      </c>
      <c r="D173" s="21" t="s">
        <v>339</v>
      </c>
      <c r="E173" s="374"/>
      <c r="F173" s="374"/>
      <c r="G173" s="374"/>
      <c r="H173" s="374"/>
      <c r="I173" s="374"/>
      <c r="J173" s="374"/>
      <c r="K173" s="374"/>
      <c r="L173" s="374"/>
      <c r="M173" s="374"/>
      <c r="N173" s="374"/>
      <c r="O173" s="156">
        <f t="shared" si="61"/>
        <v>0</v>
      </c>
      <c r="P173" s="192" t="s">
        <v>153</v>
      </c>
      <c r="Q173" s="490"/>
      <c r="R173" s="160">
        <f t="shared" si="60"/>
        <v>0</v>
      </c>
      <c r="S173" s="487"/>
    </row>
    <row r="174" spans="1:19" ht="15" customHeight="1" x14ac:dyDescent="0.25">
      <c r="A174" s="27" t="s">
        <v>8</v>
      </c>
      <c r="B174" s="30"/>
      <c r="C174" s="393" t="s">
        <v>8</v>
      </c>
      <c r="D174" s="21" t="s">
        <v>339</v>
      </c>
      <c r="E174" s="374"/>
      <c r="F174" s="374"/>
      <c r="G174" s="374"/>
      <c r="H174" s="374"/>
      <c r="I174" s="374"/>
      <c r="J174" s="374"/>
      <c r="K174" s="374"/>
      <c r="L174" s="374"/>
      <c r="M174" s="374"/>
      <c r="N174" s="374"/>
      <c r="O174" s="156">
        <f t="shared" si="61"/>
        <v>0</v>
      </c>
      <c r="P174" s="192" t="s">
        <v>153</v>
      </c>
      <c r="Q174" s="490"/>
      <c r="R174" s="160">
        <f t="shared" si="60"/>
        <v>0</v>
      </c>
      <c r="S174" s="487"/>
    </row>
    <row r="175" spans="1:19" ht="15" customHeight="1" x14ac:dyDescent="0.25">
      <c r="A175" s="27" t="s">
        <v>8</v>
      </c>
      <c r="B175" s="30"/>
      <c r="C175" s="393" t="s">
        <v>8</v>
      </c>
      <c r="D175" s="21" t="s">
        <v>339</v>
      </c>
      <c r="E175" s="374"/>
      <c r="F175" s="374"/>
      <c r="G175" s="374"/>
      <c r="H175" s="374"/>
      <c r="I175" s="374"/>
      <c r="J175" s="374"/>
      <c r="K175" s="374"/>
      <c r="L175" s="374"/>
      <c r="M175" s="374"/>
      <c r="N175" s="374"/>
      <c r="O175" s="156">
        <f t="shared" si="61"/>
        <v>0</v>
      </c>
      <c r="P175" s="192" t="s">
        <v>153</v>
      </c>
      <c r="Q175" s="490"/>
      <c r="R175" s="160">
        <f t="shared" si="60"/>
        <v>0</v>
      </c>
      <c r="S175" s="487"/>
    </row>
    <row r="176" spans="1:19" ht="15" customHeight="1" x14ac:dyDescent="0.25">
      <c r="A176" s="27" t="s">
        <v>8</v>
      </c>
      <c r="B176" s="30"/>
      <c r="C176" s="393" t="s">
        <v>8</v>
      </c>
      <c r="D176" s="21" t="s">
        <v>339</v>
      </c>
      <c r="E176" s="374"/>
      <c r="F176" s="374"/>
      <c r="G176" s="374"/>
      <c r="H176" s="374"/>
      <c r="I176" s="374"/>
      <c r="J176" s="374"/>
      <c r="K176" s="374"/>
      <c r="L176" s="374"/>
      <c r="M176" s="374"/>
      <c r="N176" s="374"/>
      <c r="O176" s="156">
        <f t="shared" si="61"/>
        <v>0</v>
      </c>
      <c r="P176" s="192" t="s">
        <v>153</v>
      </c>
      <c r="Q176" s="490"/>
      <c r="R176" s="160">
        <f t="shared" si="60"/>
        <v>0</v>
      </c>
      <c r="S176" s="487"/>
    </row>
    <row r="177" spans="1:267" ht="15" customHeight="1" x14ac:dyDescent="0.25">
      <c r="A177" s="27" t="s">
        <v>8</v>
      </c>
      <c r="B177" s="30"/>
      <c r="C177" s="393" t="s">
        <v>8</v>
      </c>
      <c r="D177" s="21" t="s">
        <v>339</v>
      </c>
      <c r="E177" s="374"/>
      <c r="F177" s="374"/>
      <c r="G177" s="374"/>
      <c r="H177" s="374"/>
      <c r="I177" s="374"/>
      <c r="J177" s="374"/>
      <c r="K177" s="374"/>
      <c r="L177" s="374"/>
      <c r="M177" s="374"/>
      <c r="N177" s="374"/>
      <c r="O177" s="156">
        <f t="shared" si="61"/>
        <v>0</v>
      </c>
      <c r="P177" s="192" t="s">
        <v>153</v>
      </c>
      <c r="Q177" s="490"/>
      <c r="R177" s="160">
        <f t="shared" si="60"/>
        <v>0</v>
      </c>
      <c r="S177" s="487"/>
    </row>
    <row r="178" spans="1:267" ht="15" customHeight="1" x14ac:dyDescent="0.25">
      <c r="A178" s="27" t="s">
        <v>8</v>
      </c>
      <c r="B178" s="30"/>
      <c r="C178" s="393" t="s">
        <v>8</v>
      </c>
      <c r="D178" s="21" t="s">
        <v>339</v>
      </c>
      <c r="E178" s="374"/>
      <c r="F178" s="374"/>
      <c r="G178" s="374"/>
      <c r="H178" s="374"/>
      <c r="I178" s="374"/>
      <c r="J178" s="374"/>
      <c r="K178" s="374"/>
      <c r="L178" s="374"/>
      <c r="M178" s="374"/>
      <c r="N178" s="374"/>
      <c r="O178" s="156">
        <f t="shared" si="61"/>
        <v>0</v>
      </c>
      <c r="P178" s="192" t="s">
        <v>153</v>
      </c>
      <c r="Q178" s="490"/>
      <c r="R178" s="160">
        <f t="shared" si="60"/>
        <v>0</v>
      </c>
      <c r="S178" s="487"/>
    </row>
    <row r="179" spans="1:267" ht="15" customHeight="1" x14ac:dyDescent="0.25">
      <c r="A179" s="27" t="s">
        <v>8</v>
      </c>
      <c r="B179" s="30"/>
      <c r="C179" s="393" t="s">
        <v>8</v>
      </c>
      <c r="D179" s="21" t="s">
        <v>339</v>
      </c>
      <c r="E179" s="374"/>
      <c r="F179" s="374"/>
      <c r="G179" s="374"/>
      <c r="H179" s="374"/>
      <c r="I179" s="374"/>
      <c r="J179" s="374"/>
      <c r="K179" s="374"/>
      <c r="L179" s="374"/>
      <c r="M179" s="374"/>
      <c r="N179" s="374"/>
      <c r="O179" s="156">
        <f t="shared" si="61"/>
        <v>0</v>
      </c>
      <c r="P179" s="192" t="s">
        <v>153</v>
      </c>
      <c r="Q179" s="490"/>
      <c r="R179" s="160">
        <f t="shared" si="60"/>
        <v>0</v>
      </c>
      <c r="S179" s="487"/>
    </row>
    <row r="180" spans="1:267" ht="15" customHeight="1" x14ac:dyDescent="0.25">
      <c r="A180" s="27" t="s">
        <v>8</v>
      </c>
      <c r="B180" s="30"/>
      <c r="C180" s="393" t="s">
        <v>8</v>
      </c>
      <c r="D180" s="21" t="s">
        <v>339</v>
      </c>
      <c r="E180" s="374"/>
      <c r="F180" s="374"/>
      <c r="G180" s="374"/>
      <c r="H180" s="374"/>
      <c r="I180" s="374"/>
      <c r="J180" s="374"/>
      <c r="K180" s="374"/>
      <c r="L180" s="374"/>
      <c r="M180" s="374"/>
      <c r="N180" s="374"/>
      <c r="O180" s="156">
        <f>SUM(E180:N180)</f>
        <v>0</v>
      </c>
      <c r="P180" s="192" t="s">
        <v>153</v>
      </c>
      <c r="Q180" s="490"/>
      <c r="R180" s="160">
        <f t="shared" si="60"/>
        <v>0</v>
      </c>
      <c r="S180" s="487"/>
    </row>
    <row r="181" spans="1:267" ht="15" customHeight="1" x14ac:dyDescent="0.25">
      <c r="A181" s="27" t="s">
        <v>8</v>
      </c>
      <c r="B181" s="30"/>
      <c r="C181" s="393" t="s">
        <v>8</v>
      </c>
      <c r="D181" s="21" t="s">
        <v>339</v>
      </c>
      <c r="E181" s="374"/>
      <c r="F181" s="374"/>
      <c r="G181" s="374"/>
      <c r="H181" s="374"/>
      <c r="I181" s="374"/>
      <c r="J181" s="374"/>
      <c r="K181" s="374"/>
      <c r="L181" s="374"/>
      <c r="M181" s="374"/>
      <c r="N181" s="374"/>
      <c r="O181" s="156">
        <f t="shared" ref="O181:O184" si="62">SUM(E181:N181)</f>
        <v>0</v>
      </c>
      <c r="P181" s="192" t="s">
        <v>153</v>
      </c>
      <c r="Q181" s="490"/>
      <c r="R181" s="160">
        <f t="shared" si="60"/>
        <v>0</v>
      </c>
      <c r="S181" s="487"/>
    </row>
    <row r="182" spans="1:267" ht="15" customHeight="1" x14ac:dyDescent="0.25">
      <c r="A182" s="27" t="s">
        <v>8</v>
      </c>
      <c r="B182" s="30"/>
      <c r="C182" s="393" t="s">
        <v>8</v>
      </c>
      <c r="D182" s="21" t="s">
        <v>339</v>
      </c>
      <c r="E182" s="374"/>
      <c r="F182" s="374"/>
      <c r="G182" s="374"/>
      <c r="H182" s="374"/>
      <c r="I182" s="374"/>
      <c r="J182" s="374"/>
      <c r="K182" s="374"/>
      <c r="L182" s="374"/>
      <c r="M182" s="374"/>
      <c r="N182" s="374"/>
      <c r="O182" s="156">
        <f t="shared" si="62"/>
        <v>0</v>
      </c>
      <c r="P182" s="192" t="s">
        <v>153</v>
      </c>
      <c r="Q182" s="490"/>
      <c r="R182" s="160">
        <f t="shared" ref="R182:R186" si="63">O182*Q182</f>
        <v>0</v>
      </c>
      <c r="S182" s="487"/>
    </row>
    <row r="183" spans="1:267" ht="15" customHeight="1" x14ac:dyDescent="0.25">
      <c r="A183" s="27" t="s">
        <v>8</v>
      </c>
      <c r="B183" s="30"/>
      <c r="C183" s="393" t="s">
        <v>8</v>
      </c>
      <c r="D183" s="21" t="s">
        <v>339</v>
      </c>
      <c r="E183" s="374"/>
      <c r="F183" s="374"/>
      <c r="G183" s="374"/>
      <c r="H183" s="374"/>
      <c r="I183" s="374"/>
      <c r="J183" s="374"/>
      <c r="K183" s="374"/>
      <c r="L183" s="374"/>
      <c r="M183" s="374"/>
      <c r="N183" s="374"/>
      <c r="O183" s="156">
        <f t="shared" si="62"/>
        <v>0</v>
      </c>
      <c r="P183" s="192" t="s">
        <v>153</v>
      </c>
      <c r="Q183" s="490"/>
      <c r="R183" s="160">
        <f t="shared" si="63"/>
        <v>0</v>
      </c>
      <c r="S183" s="487"/>
    </row>
    <row r="184" spans="1:267" ht="15" customHeight="1" x14ac:dyDescent="0.25">
      <c r="A184" s="27" t="s">
        <v>8</v>
      </c>
      <c r="B184" s="30"/>
      <c r="C184" s="393" t="s">
        <v>8</v>
      </c>
      <c r="D184" s="21" t="s">
        <v>339</v>
      </c>
      <c r="E184" s="374"/>
      <c r="F184" s="374"/>
      <c r="G184" s="374"/>
      <c r="H184" s="374"/>
      <c r="I184" s="374"/>
      <c r="J184" s="374"/>
      <c r="K184" s="374"/>
      <c r="L184" s="374"/>
      <c r="M184" s="374"/>
      <c r="N184" s="374"/>
      <c r="O184" s="156">
        <f t="shared" si="62"/>
        <v>0</v>
      </c>
      <c r="P184" s="192" t="s">
        <v>153</v>
      </c>
      <c r="Q184" s="490"/>
      <c r="R184" s="160">
        <f t="shared" si="63"/>
        <v>0</v>
      </c>
      <c r="S184" s="487"/>
    </row>
    <row r="185" spans="1:267" ht="15" customHeight="1" x14ac:dyDescent="0.25">
      <c r="A185" s="27" t="s">
        <v>8</v>
      </c>
      <c r="B185" s="30"/>
      <c r="C185" s="393" t="s">
        <v>8</v>
      </c>
      <c r="D185" s="21" t="s">
        <v>339</v>
      </c>
      <c r="E185" s="374"/>
      <c r="F185" s="374"/>
      <c r="G185" s="374"/>
      <c r="H185" s="374"/>
      <c r="I185" s="374"/>
      <c r="J185" s="374"/>
      <c r="K185" s="374"/>
      <c r="L185" s="374"/>
      <c r="M185" s="374"/>
      <c r="N185" s="374"/>
      <c r="O185" s="156">
        <f>SUM(E185:N185)</f>
        <v>0</v>
      </c>
      <c r="P185" s="192" t="s">
        <v>153</v>
      </c>
      <c r="Q185" s="490"/>
      <c r="R185" s="160">
        <f t="shared" si="63"/>
        <v>0</v>
      </c>
      <c r="S185" s="487"/>
    </row>
    <row r="186" spans="1:267" ht="15" customHeight="1" x14ac:dyDescent="0.25">
      <c r="A186" s="27" t="s">
        <v>8</v>
      </c>
      <c r="B186" s="30"/>
      <c r="C186" s="393" t="s">
        <v>8</v>
      </c>
      <c r="D186" s="21" t="s">
        <v>339</v>
      </c>
      <c r="E186" s="374"/>
      <c r="F186" s="374"/>
      <c r="G186" s="374"/>
      <c r="H186" s="374"/>
      <c r="I186" s="374"/>
      <c r="J186" s="374"/>
      <c r="K186" s="374"/>
      <c r="L186" s="374"/>
      <c r="M186" s="374"/>
      <c r="N186" s="374"/>
      <c r="O186" s="156">
        <f t="shared" ref="O186" si="64">SUM(E186:N186)</f>
        <v>0</v>
      </c>
      <c r="P186" s="192" t="s">
        <v>153</v>
      </c>
      <c r="Q186" s="490"/>
      <c r="R186" s="160">
        <f t="shared" si="63"/>
        <v>0</v>
      </c>
      <c r="S186" s="487"/>
    </row>
    <row r="187" spans="1:267" ht="15" customHeight="1" x14ac:dyDescent="0.25">
      <c r="A187" s="4"/>
      <c r="B187" s="4"/>
      <c r="C187" s="4"/>
      <c r="D187" s="4"/>
      <c r="E187" s="4"/>
      <c r="F187" s="4"/>
      <c r="G187" s="4"/>
      <c r="H187" s="4"/>
      <c r="I187" s="4"/>
      <c r="J187" s="4"/>
      <c r="K187" s="4"/>
      <c r="L187" s="4"/>
      <c r="M187" s="4"/>
      <c r="N187" s="15"/>
      <c r="O187" s="4"/>
      <c r="P187" s="5"/>
      <c r="Q187" s="4"/>
      <c r="R187" s="171"/>
      <c r="S187" s="6"/>
    </row>
    <row r="188" spans="1:267" s="33" customFormat="1" ht="15" customHeight="1" x14ac:dyDescent="0.25">
      <c r="A188" s="19" t="s">
        <v>340</v>
      </c>
      <c r="B188" s="391" t="s">
        <v>62</v>
      </c>
      <c r="C188" s="391"/>
      <c r="D188" s="391"/>
      <c r="E188" s="137"/>
      <c r="F188" s="137"/>
      <c r="G188" s="137"/>
      <c r="H188" s="137"/>
      <c r="I188" s="137"/>
      <c r="J188" s="137"/>
      <c r="K188" s="137"/>
      <c r="L188" s="137"/>
      <c r="M188" s="137"/>
      <c r="N188" s="137"/>
      <c r="O188" s="137"/>
      <c r="P188" s="138"/>
      <c r="Q188" s="386"/>
      <c r="R188" s="170">
        <f>R207</f>
        <v>0</v>
      </c>
      <c r="S188" s="286" t="s">
        <v>341</v>
      </c>
      <c r="T188" s="31"/>
      <c r="U188" s="31"/>
      <c r="V188" s="31"/>
      <c r="W188" s="31"/>
      <c r="X188" s="31"/>
      <c r="Y188" s="31"/>
      <c r="Z188" s="31"/>
      <c r="AA188" s="31"/>
      <c r="AB188" s="31"/>
      <c r="AC188" s="31"/>
      <c r="AD188" s="31"/>
      <c r="AE188" s="31"/>
      <c r="AF188" s="31"/>
      <c r="AG188" s="31"/>
      <c r="AH188" s="31"/>
      <c r="AI188" s="31"/>
      <c r="AJ188" s="31"/>
      <c r="AK188" s="31"/>
      <c r="AL188" s="31"/>
      <c r="AM188" s="31"/>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row>
    <row r="189" spans="1:267" s="33" customFormat="1" ht="15" customHeight="1" x14ac:dyDescent="0.25">
      <c r="A189" s="4"/>
      <c r="B189" s="4"/>
      <c r="C189" s="4"/>
      <c r="D189" s="4"/>
      <c r="E189" s="4"/>
      <c r="F189" s="4"/>
      <c r="G189" s="4"/>
      <c r="H189" s="4"/>
      <c r="I189" s="4"/>
      <c r="J189" s="4"/>
      <c r="K189" s="4"/>
      <c r="L189" s="4"/>
      <c r="M189" s="4"/>
      <c r="N189" s="15"/>
      <c r="O189" s="4"/>
      <c r="P189" s="5"/>
      <c r="Q189" s="4"/>
      <c r="R189" s="171"/>
      <c r="S189" s="6"/>
      <c r="T189" s="6"/>
      <c r="U189" s="6"/>
      <c r="V189" s="6"/>
      <c r="W189" s="31"/>
      <c r="X189" s="31"/>
      <c r="Y189" s="31"/>
      <c r="Z189" s="31"/>
      <c r="AA189" s="31"/>
      <c r="AB189" s="31"/>
      <c r="AC189" s="31"/>
      <c r="AD189" s="31"/>
      <c r="AE189" s="31"/>
      <c r="AF189" s="31"/>
      <c r="AG189" s="31"/>
      <c r="AH189" s="31"/>
      <c r="AI189" s="31"/>
      <c r="AJ189" s="31"/>
      <c r="AK189" s="31"/>
      <c r="AL189" s="31"/>
      <c r="AM189" s="31"/>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c r="JD189" s="32"/>
      <c r="JE189" s="32"/>
      <c r="JF189" s="32"/>
      <c r="JG189" s="32"/>
    </row>
    <row r="190" spans="1:267" s="33" customFormat="1" ht="15" customHeight="1" x14ac:dyDescent="0.25">
      <c r="A190" s="19" t="s">
        <v>64</v>
      </c>
      <c r="B190" s="391" t="s">
        <v>65</v>
      </c>
      <c r="C190" s="391"/>
      <c r="D190" s="391"/>
      <c r="E190" s="391"/>
      <c r="F190" s="391"/>
      <c r="G190" s="391"/>
      <c r="H190" s="391"/>
      <c r="I190" s="391"/>
      <c r="J190" s="391"/>
      <c r="K190" s="391"/>
      <c r="L190" s="391"/>
      <c r="M190" s="391"/>
      <c r="N190" s="391"/>
      <c r="O190" s="391"/>
      <c r="P190" s="139"/>
      <c r="Q190" s="386"/>
      <c r="R190" s="170">
        <f>SUMIF($C$38:$C$186,"SUS 7",$R$38:$R$186)</f>
        <v>0</v>
      </c>
      <c r="S190" s="286" t="s">
        <v>341</v>
      </c>
      <c r="T190" s="6"/>
      <c r="U190" s="6"/>
      <c r="V190" s="6"/>
      <c r="W190" s="31"/>
      <c r="X190" s="31"/>
      <c r="Y190" s="31"/>
      <c r="Z190" s="31"/>
      <c r="AA190" s="31"/>
      <c r="AB190" s="31"/>
      <c r="AC190" s="31"/>
      <c r="AD190" s="31"/>
      <c r="AE190" s="31"/>
      <c r="AF190" s="31"/>
      <c r="AG190" s="31"/>
      <c r="AH190" s="31"/>
      <c r="AI190" s="31"/>
      <c r="AJ190" s="31"/>
      <c r="AK190" s="31"/>
      <c r="AL190" s="31"/>
      <c r="AM190" s="31"/>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c r="JD190" s="32"/>
      <c r="JE190" s="32"/>
      <c r="JF190" s="32"/>
      <c r="JG190" s="32"/>
    </row>
    <row r="191" spans="1:267" s="33" customFormat="1" ht="15" customHeight="1" x14ac:dyDescent="0.25">
      <c r="A191" s="4"/>
      <c r="B191" s="4"/>
      <c r="C191" s="4"/>
      <c r="D191" s="4"/>
      <c r="E191" s="4"/>
      <c r="F191" s="4"/>
      <c r="G191" s="4"/>
      <c r="H191" s="4"/>
      <c r="I191" s="4"/>
      <c r="J191" s="4"/>
      <c r="K191" s="4"/>
      <c r="L191" s="4"/>
      <c r="M191" s="4"/>
      <c r="N191" s="15"/>
      <c r="O191" s="4"/>
      <c r="P191" s="5"/>
      <c r="Q191" s="4"/>
      <c r="R191" s="171"/>
      <c r="S191" s="6"/>
      <c r="T191" s="6"/>
      <c r="U191" s="6"/>
      <c r="V191" s="6"/>
      <c r="W191" s="31"/>
      <c r="X191" s="31"/>
      <c r="Y191" s="31"/>
      <c r="Z191" s="31"/>
      <c r="AA191" s="31"/>
      <c r="AB191" s="31"/>
      <c r="AC191" s="31"/>
      <c r="AD191" s="31"/>
      <c r="AE191" s="31"/>
      <c r="AF191" s="31"/>
      <c r="AG191" s="31"/>
      <c r="AH191" s="31"/>
      <c r="AI191" s="31"/>
      <c r="AJ191" s="31"/>
      <c r="AK191" s="31"/>
      <c r="AL191" s="31"/>
      <c r="AM191" s="31"/>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row>
    <row r="192" spans="1:267" s="33" customFormat="1" ht="15" customHeight="1" x14ac:dyDescent="0.25">
      <c r="A192" s="19" t="s">
        <v>66</v>
      </c>
      <c r="B192" s="391" t="s">
        <v>67</v>
      </c>
      <c r="C192" s="391"/>
      <c r="D192" s="391"/>
      <c r="E192" s="391"/>
      <c r="F192" s="391"/>
      <c r="G192" s="391"/>
      <c r="H192" s="391"/>
      <c r="I192" s="391"/>
      <c r="J192" s="391"/>
      <c r="K192" s="391"/>
      <c r="L192" s="391"/>
      <c r="M192" s="391"/>
      <c r="N192" s="391"/>
      <c r="O192" s="391"/>
      <c r="P192" s="139"/>
      <c r="Q192" s="386"/>
      <c r="R192" s="170">
        <f>SUMIF($C$38:$C$186,"SI 8",$R$38:$R$186)</f>
        <v>0</v>
      </c>
      <c r="S192" s="286" t="s">
        <v>341</v>
      </c>
      <c r="T192" s="6"/>
      <c r="U192" s="6"/>
      <c r="V192" s="6"/>
      <c r="W192" s="31"/>
      <c r="X192" s="31"/>
      <c r="Y192" s="31"/>
      <c r="Z192" s="31"/>
      <c r="AA192" s="31"/>
      <c r="AB192" s="31"/>
      <c r="AC192" s="31"/>
      <c r="AD192" s="31"/>
      <c r="AE192" s="31"/>
      <c r="AF192" s="31"/>
      <c r="AG192" s="31"/>
      <c r="AH192" s="31"/>
      <c r="AI192" s="31"/>
      <c r="AJ192" s="31"/>
      <c r="AK192" s="31"/>
      <c r="AL192" s="31"/>
      <c r="AM192" s="31"/>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row>
    <row r="193" spans="1:267" s="33" customFormat="1" ht="15" customHeight="1" x14ac:dyDescent="0.25">
      <c r="A193" s="4"/>
      <c r="B193" s="4"/>
      <c r="C193" s="4"/>
      <c r="D193" s="4"/>
      <c r="E193" s="4"/>
      <c r="F193" s="4"/>
      <c r="G193" s="4"/>
      <c r="H193" s="4"/>
      <c r="I193" s="4"/>
      <c r="J193" s="4"/>
      <c r="K193" s="4"/>
      <c r="L193" s="4"/>
      <c r="M193" s="4"/>
      <c r="N193" s="15"/>
      <c r="O193" s="4"/>
      <c r="P193" s="5"/>
      <c r="Q193" s="4"/>
      <c r="R193" s="171"/>
      <c r="S193" s="6"/>
      <c r="T193" s="6"/>
      <c r="U193" s="6"/>
      <c r="V193" s="6"/>
      <c r="W193" s="31"/>
      <c r="X193" s="31"/>
      <c r="Y193" s="31"/>
      <c r="Z193" s="31"/>
      <c r="AA193" s="31"/>
      <c r="AB193" s="31"/>
      <c r="AC193" s="31"/>
      <c r="AD193" s="31"/>
      <c r="AE193" s="31"/>
      <c r="AF193" s="31"/>
      <c r="AG193" s="31"/>
      <c r="AH193" s="31"/>
      <c r="AI193" s="31"/>
      <c r="AJ193" s="31"/>
      <c r="AK193" s="31"/>
      <c r="AL193" s="31"/>
      <c r="AM193" s="31"/>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row>
    <row r="194" spans="1:267" s="33" customFormat="1" ht="15" customHeight="1" x14ac:dyDescent="0.25">
      <c r="A194" s="19" t="s">
        <v>68</v>
      </c>
      <c r="B194" s="391" t="s">
        <v>69</v>
      </c>
      <c r="C194" s="391"/>
      <c r="D194" s="391"/>
      <c r="E194" s="391"/>
      <c r="F194" s="391"/>
      <c r="G194" s="391"/>
      <c r="H194" s="391"/>
      <c r="I194" s="391"/>
      <c r="J194" s="391"/>
      <c r="K194" s="391"/>
      <c r="L194" s="391"/>
      <c r="M194" s="391"/>
      <c r="N194" s="391"/>
      <c r="O194" s="391"/>
      <c r="P194" s="139"/>
      <c r="Q194" s="386"/>
      <c r="R194" s="170">
        <f>SUMIF($C$38:$C$186,"SD 9",$R$38:$R$186)</f>
        <v>0</v>
      </c>
      <c r="S194" s="286" t="s">
        <v>341</v>
      </c>
      <c r="T194" s="6"/>
      <c r="U194" s="6"/>
      <c r="V194" s="6"/>
      <c r="W194" s="31"/>
      <c r="X194" s="31"/>
      <c r="Y194" s="31"/>
      <c r="Z194" s="31"/>
      <c r="AA194" s="31"/>
      <c r="AB194" s="31"/>
      <c r="AC194" s="31"/>
      <c r="AD194" s="31"/>
      <c r="AE194" s="31"/>
      <c r="AF194" s="31"/>
      <c r="AG194" s="31"/>
      <c r="AH194" s="31"/>
      <c r="AI194" s="31"/>
      <c r="AJ194" s="31"/>
      <c r="AK194" s="31"/>
      <c r="AL194" s="31"/>
      <c r="AM194" s="31"/>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row>
    <row r="195" spans="1:267" s="412" customFormat="1" ht="15" customHeight="1" x14ac:dyDescent="0.25">
      <c r="A195" s="6"/>
      <c r="B195" s="6"/>
      <c r="C195" s="6"/>
      <c r="D195" s="6"/>
      <c r="E195" s="6"/>
      <c r="F195" s="6"/>
      <c r="G195" s="6"/>
      <c r="H195" s="6"/>
      <c r="I195" s="6"/>
      <c r="J195" s="6"/>
      <c r="K195" s="6"/>
      <c r="L195" s="6"/>
      <c r="M195" s="6"/>
      <c r="N195" s="6"/>
      <c r="O195" s="6"/>
      <c r="P195" s="336"/>
      <c r="Q195" s="6"/>
      <c r="R195" s="411"/>
      <c r="S195" s="6"/>
      <c r="T195" s="6"/>
      <c r="U195" s="6"/>
      <c r="V195" s="6"/>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row>
    <row r="196" spans="1:267" ht="15" customHeight="1" x14ac:dyDescent="0.25">
      <c r="A196" s="19" t="s">
        <v>70</v>
      </c>
      <c r="B196" s="391" t="s">
        <v>71</v>
      </c>
      <c r="C196" s="391"/>
      <c r="D196" s="391"/>
      <c r="E196" s="386"/>
      <c r="F196" s="386"/>
      <c r="G196" s="386"/>
      <c r="H196" s="386"/>
      <c r="I196" s="386"/>
      <c r="J196" s="386"/>
      <c r="K196" s="386"/>
      <c r="L196" s="386"/>
      <c r="M196" s="386"/>
      <c r="N196" s="386"/>
      <c r="O196" s="386"/>
      <c r="P196" s="139"/>
      <c r="Q196" s="386"/>
      <c r="R196" s="170">
        <f>SUMIF($C$38:$C$186,"SAA 10",$R$38:$R$186)</f>
        <v>0</v>
      </c>
      <c r="S196" s="286" t="s">
        <v>341</v>
      </c>
    </row>
    <row r="197" spans="1:267" ht="15" customHeight="1" x14ac:dyDescent="0.25">
      <c r="A197" s="4"/>
      <c r="B197" s="4"/>
      <c r="C197" s="4"/>
      <c r="D197" s="4"/>
      <c r="E197" s="4"/>
      <c r="F197" s="4"/>
      <c r="G197" s="4"/>
      <c r="H197" s="4"/>
      <c r="I197" s="4"/>
      <c r="J197" s="4"/>
      <c r="K197" s="4"/>
      <c r="L197" s="4"/>
      <c r="M197" s="4"/>
      <c r="N197" s="15"/>
      <c r="O197" s="4"/>
      <c r="P197" s="5"/>
      <c r="Q197" s="4"/>
      <c r="R197" s="171"/>
      <c r="S197" s="4"/>
    </row>
    <row r="198" spans="1:267" ht="15" customHeight="1" x14ac:dyDescent="0.25">
      <c r="A198" s="34"/>
      <c r="B198" s="125"/>
      <c r="C198" s="125"/>
      <c r="D198" s="125"/>
      <c r="E198" s="125"/>
      <c r="F198" s="125"/>
      <c r="G198" s="125"/>
      <c r="H198" s="125"/>
      <c r="I198" s="125"/>
      <c r="J198" s="125"/>
      <c r="K198" s="125"/>
      <c r="L198" s="125"/>
      <c r="M198" s="125"/>
      <c r="N198" s="35"/>
      <c r="O198" s="125"/>
      <c r="P198" s="36"/>
      <c r="Q198" s="125"/>
      <c r="R198" s="184"/>
      <c r="S198" s="38"/>
    </row>
    <row r="199" spans="1:267" s="4" customFormat="1" ht="15" customHeight="1" x14ac:dyDescent="0.25">
      <c r="A199" s="650" t="s">
        <v>72</v>
      </c>
      <c r="B199" s="693"/>
      <c r="R199" s="171"/>
      <c r="S199" s="39"/>
      <c r="T199" s="6"/>
      <c r="U199" s="6"/>
      <c r="V199" s="6"/>
      <c r="W199" s="6"/>
      <c r="X199" s="6"/>
      <c r="Y199" s="6"/>
      <c r="Z199" s="6"/>
      <c r="AA199" s="6"/>
      <c r="AB199" s="6"/>
      <c r="AC199" s="6"/>
      <c r="AD199" s="6"/>
      <c r="AE199" s="6"/>
      <c r="AF199" s="6"/>
      <c r="AG199" s="6"/>
      <c r="AH199" s="6"/>
      <c r="AI199" s="6"/>
      <c r="AJ199" s="6"/>
      <c r="AK199" s="6"/>
      <c r="AL199" s="6"/>
      <c r="AM199" s="6"/>
    </row>
    <row r="200" spans="1:267" s="4" customFormat="1" ht="15" customHeight="1" x14ac:dyDescent="0.25">
      <c r="A200" s="40" t="s">
        <v>340</v>
      </c>
      <c r="B200" s="3" t="s">
        <v>73</v>
      </c>
      <c r="D200" s="155" t="s">
        <v>74</v>
      </c>
      <c r="E200" s="666" t="s">
        <v>342</v>
      </c>
      <c r="F200" s="679"/>
      <c r="G200" s="680"/>
      <c r="H200" s="115"/>
      <c r="I200" s="115"/>
      <c r="J200" s="115"/>
      <c r="K200" s="115"/>
      <c r="L200" s="115"/>
      <c r="M200" s="115"/>
      <c r="N200" s="115"/>
      <c r="O200" s="115"/>
      <c r="P200" s="115"/>
      <c r="Q200" s="115"/>
      <c r="R200" s="172" t="s">
        <v>343</v>
      </c>
      <c r="S200" s="155" t="s">
        <v>344</v>
      </c>
      <c r="T200" s="6"/>
      <c r="U200" s="6"/>
      <c r="V200" s="6"/>
      <c r="W200" s="6"/>
      <c r="X200" s="6"/>
      <c r="Y200" s="6"/>
      <c r="Z200" s="6"/>
      <c r="AA200" s="6"/>
      <c r="AB200" s="6"/>
      <c r="AC200" s="6"/>
      <c r="AD200" s="6"/>
      <c r="AE200" s="6"/>
      <c r="AF200" s="6"/>
      <c r="AG200" s="6"/>
      <c r="AH200" s="6"/>
      <c r="AI200" s="6"/>
      <c r="AJ200" s="6"/>
      <c r="AK200" s="6"/>
      <c r="AL200" s="6"/>
      <c r="AM200" s="6"/>
    </row>
    <row r="201" spans="1:267" s="4" customFormat="1" ht="15" customHeight="1" x14ac:dyDescent="0.25">
      <c r="A201" s="26" t="s">
        <v>78</v>
      </c>
      <c r="B201" s="41" t="s">
        <v>79</v>
      </c>
      <c r="D201" s="399">
        <v>6100</v>
      </c>
      <c r="E201" s="670">
        <f t="shared" ref="E201:E206" si="65">R201*D201</f>
        <v>0</v>
      </c>
      <c r="F201" s="681"/>
      <c r="G201" s="682"/>
      <c r="H201" s="115"/>
      <c r="I201" s="115"/>
      <c r="J201" s="115"/>
      <c r="K201" s="115"/>
      <c r="L201" s="115"/>
      <c r="M201" s="115"/>
      <c r="N201" s="115"/>
      <c r="O201" s="115"/>
      <c r="P201" s="115"/>
      <c r="Q201" s="115" t="s">
        <v>78</v>
      </c>
      <c r="R201" s="156">
        <f>SUMIF($C$38:$C$186,"SUP 1",$R$38:$R$186)</f>
        <v>0</v>
      </c>
      <c r="S201" s="173">
        <v>1.4</v>
      </c>
      <c r="T201" s="6"/>
      <c r="U201" s="6"/>
      <c r="V201" s="6"/>
      <c r="W201" s="6"/>
      <c r="X201" s="6"/>
      <c r="Y201" s="6"/>
      <c r="Z201" s="6"/>
      <c r="AA201" s="6"/>
      <c r="AB201" s="6"/>
      <c r="AC201" s="6"/>
      <c r="AD201" s="6"/>
      <c r="AE201" s="6"/>
      <c r="AF201" s="6"/>
      <c r="AG201" s="6"/>
      <c r="AH201" s="6"/>
      <c r="AI201" s="6"/>
      <c r="AJ201" s="6"/>
      <c r="AK201" s="6"/>
      <c r="AL201" s="6"/>
      <c r="AM201" s="6"/>
    </row>
    <row r="202" spans="1:267" s="4" customFormat="1" ht="15" customHeight="1" x14ac:dyDescent="0.25">
      <c r="A202" s="26" t="s">
        <v>80</v>
      </c>
      <c r="B202" s="26" t="s">
        <v>81</v>
      </c>
      <c r="D202" s="399">
        <v>9000</v>
      </c>
      <c r="E202" s="670">
        <f t="shared" si="65"/>
        <v>0</v>
      </c>
      <c r="F202" s="681"/>
      <c r="G202" s="682"/>
      <c r="H202" s="115"/>
      <c r="I202" s="115"/>
      <c r="J202" s="115"/>
      <c r="K202" s="115"/>
      <c r="L202" s="115"/>
      <c r="M202" s="115"/>
      <c r="N202" s="115"/>
      <c r="O202" s="115"/>
      <c r="P202" s="115"/>
      <c r="Q202" s="115" t="s">
        <v>80</v>
      </c>
      <c r="R202" s="156">
        <f>SUMIF($C$38:$C$186,"SUP 2",$R$38:$R$186)</f>
        <v>0</v>
      </c>
      <c r="S202" s="174">
        <v>1.45</v>
      </c>
      <c r="T202" s="6"/>
      <c r="U202" s="6"/>
      <c r="V202" s="6"/>
      <c r="W202" s="6"/>
      <c r="X202" s="6"/>
      <c r="Y202" s="6"/>
      <c r="Z202" s="6"/>
      <c r="AA202" s="6"/>
      <c r="AB202" s="6"/>
      <c r="AC202" s="6"/>
      <c r="AD202" s="6"/>
      <c r="AE202" s="6"/>
      <c r="AF202" s="6"/>
      <c r="AG202" s="6"/>
      <c r="AH202" s="6"/>
      <c r="AI202" s="6"/>
      <c r="AJ202" s="6"/>
      <c r="AK202" s="6"/>
      <c r="AL202" s="6"/>
      <c r="AM202" s="6"/>
    </row>
    <row r="203" spans="1:267" s="4" customFormat="1" ht="15" customHeight="1" x14ac:dyDescent="0.25">
      <c r="A203" s="26" t="s">
        <v>82</v>
      </c>
      <c r="B203" s="43" t="s">
        <v>83</v>
      </c>
      <c r="D203" s="399">
        <v>7200</v>
      </c>
      <c r="E203" s="670">
        <f t="shared" si="65"/>
        <v>0</v>
      </c>
      <c r="F203" s="681"/>
      <c r="G203" s="682"/>
      <c r="H203" s="115"/>
      <c r="I203" s="115"/>
      <c r="J203" s="115"/>
      <c r="K203" s="115"/>
      <c r="L203" s="115"/>
      <c r="M203" s="115"/>
      <c r="N203" s="115"/>
      <c r="O203" s="115"/>
      <c r="P203" s="115"/>
      <c r="Q203" s="115" t="s">
        <v>82</v>
      </c>
      <c r="R203" s="156">
        <f>SUMIF($C$38:$C$186,"SUP 3",$R$38:$R$186)</f>
        <v>0</v>
      </c>
      <c r="S203" s="174">
        <v>1.24</v>
      </c>
      <c r="T203" s="6"/>
      <c r="U203" s="6"/>
      <c r="V203" s="6"/>
      <c r="W203" s="6"/>
      <c r="X203" s="6"/>
      <c r="Y203" s="6"/>
      <c r="Z203" s="6"/>
      <c r="AA203" s="6"/>
      <c r="AB203" s="6"/>
      <c r="AC203" s="6"/>
      <c r="AD203" s="6"/>
      <c r="AE203" s="6"/>
      <c r="AF203" s="6"/>
      <c r="AG203" s="6"/>
      <c r="AH203" s="6"/>
      <c r="AI203" s="6"/>
      <c r="AJ203" s="6"/>
      <c r="AK203" s="6"/>
      <c r="AL203" s="6"/>
      <c r="AM203" s="6"/>
    </row>
    <row r="204" spans="1:267" s="4" customFormat="1" ht="15" customHeight="1" x14ac:dyDescent="0.25">
      <c r="A204" s="26" t="s">
        <v>84</v>
      </c>
      <c r="B204" s="43" t="s">
        <v>85</v>
      </c>
      <c r="D204" s="399">
        <v>3600</v>
      </c>
      <c r="E204" s="670">
        <f t="shared" si="65"/>
        <v>0</v>
      </c>
      <c r="F204" s="671"/>
      <c r="G204" s="672"/>
      <c r="H204" s="115"/>
      <c r="I204" s="115"/>
      <c r="J204" s="115"/>
      <c r="K204" s="115"/>
      <c r="L204" s="115"/>
      <c r="M204" s="115"/>
      <c r="N204" s="115"/>
      <c r="O204" s="115"/>
      <c r="P204" s="115"/>
      <c r="Q204" s="115" t="s">
        <v>84</v>
      </c>
      <c r="R204" s="156">
        <f>SUMIF($C$38:$C$186,"SUP 4",$R$38:$R$186)</f>
        <v>0</v>
      </c>
      <c r="S204" s="174">
        <v>1.19</v>
      </c>
      <c r="T204" s="6"/>
      <c r="U204" s="6"/>
      <c r="V204" s="6"/>
      <c r="W204" s="6"/>
      <c r="X204" s="6"/>
      <c r="Y204" s="6"/>
      <c r="Z204" s="6"/>
      <c r="AA204" s="6"/>
      <c r="AB204" s="6"/>
      <c r="AC204" s="6"/>
      <c r="AD204" s="6"/>
      <c r="AE204" s="6"/>
      <c r="AF204" s="6"/>
      <c r="AG204" s="6"/>
      <c r="AH204" s="6"/>
      <c r="AI204" s="6"/>
      <c r="AJ204" s="6"/>
      <c r="AK204" s="6"/>
      <c r="AL204" s="6"/>
      <c r="AM204" s="6"/>
    </row>
    <row r="205" spans="1:267" s="4" customFormat="1" ht="15" customHeight="1" x14ac:dyDescent="0.25">
      <c r="A205" s="26" t="s">
        <v>86</v>
      </c>
      <c r="B205" s="43" t="s">
        <v>87</v>
      </c>
      <c r="D205" s="399">
        <v>6300</v>
      </c>
      <c r="E205" s="670">
        <f t="shared" si="65"/>
        <v>0</v>
      </c>
      <c r="F205" s="671"/>
      <c r="G205" s="672"/>
      <c r="H205" s="115"/>
      <c r="I205" s="115"/>
      <c r="J205" s="115"/>
      <c r="K205" s="115"/>
      <c r="L205" s="115"/>
      <c r="M205" s="115"/>
      <c r="N205" s="115"/>
      <c r="O205" s="115"/>
      <c r="P205" s="115"/>
      <c r="Q205" s="115" t="s">
        <v>86</v>
      </c>
      <c r="R205" s="156">
        <f>SUMIF($C$38:$C$186,"SUP 5",$R$38:$R$186)</f>
        <v>0</v>
      </c>
      <c r="S205" s="174">
        <v>1.35</v>
      </c>
      <c r="T205" s="6"/>
      <c r="U205" s="6"/>
      <c r="V205" s="6"/>
      <c r="W205" s="6"/>
      <c r="X205" s="6"/>
      <c r="Y205" s="6"/>
      <c r="Z205" s="6"/>
      <c r="AA205" s="6"/>
      <c r="AB205" s="6"/>
      <c r="AC205" s="6"/>
      <c r="AD205" s="6"/>
      <c r="AE205" s="6"/>
      <c r="AF205" s="6"/>
      <c r="AG205" s="6"/>
      <c r="AH205" s="6"/>
      <c r="AI205" s="6"/>
      <c r="AJ205" s="6"/>
      <c r="AK205" s="6"/>
      <c r="AL205" s="6"/>
      <c r="AM205" s="6"/>
    </row>
    <row r="206" spans="1:267" s="4" customFormat="1" ht="15" customHeight="1" x14ac:dyDescent="0.25">
      <c r="A206" s="26" t="s">
        <v>88</v>
      </c>
      <c r="B206" s="43" t="s">
        <v>89</v>
      </c>
      <c r="D206" s="399">
        <v>8900</v>
      </c>
      <c r="E206" s="661">
        <f t="shared" si="65"/>
        <v>0</v>
      </c>
      <c r="F206" s="662"/>
      <c r="G206" s="663"/>
      <c r="H206" s="115"/>
      <c r="I206" s="115"/>
      <c r="J206" s="115"/>
      <c r="K206" s="115"/>
      <c r="L206" s="115"/>
      <c r="M206" s="115"/>
      <c r="N206" s="115"/>
      <c r="O206" s="115"/>
      <c r="P206" s="115"/>
      <c r="Q206" s="115" t="s">
        <v>88</v>
      </c>
      <c r="R206" s="156">
        <f>SUMIF($C$38:$C$186,"SUP 6",$R$38:$R$186)</f>
        <v>0</v>
      </c>
      <c r="S206" s="174">
        <v>1.83</v>
      </c>
      <c r="T206" s="6"/>
      <c r="U206" s="6"/>
      <c r="V206" s="6"/>
      <c r="W206" s="6"/>
      <c r="X206" s="6"/>
      <c r="Y206" s="6"/>
      <c r="Z206" s="6"/>
      <c r="AA206" s="6"/>
      <c r="AB206" s="6"/>
      <c r="AC206" s="6"/>
      <c r="AD206" s="6"/>
      <c r="AE206" s="6"/>
      <c r="AF206" s="6"/>
      <c r="AG206" s="6"/>
      <c r="AH206" s="6"/>
      <c r="AI206" s="6"/>
      <c r="AJ206" s="6"/>
      <c r="AK206" s="6"/>
      <c r="AL206" s="6"/>
      <c r="AM206" s="6"/>
    </row>
    <row r="207" spans="1:267" s="4" customFormat="1" ht="15" customHeight="1" thickBot="1" x14ac:dyDescent="0.3">
      <c r="A207" s="44"/>
      <c r="D207" s="165" t="s">
        <v>62</v>
      </c>
      <c r="E207" s="657">
        <f>SUM(E201:G206)</f>
        <v>0</v>
      </c>
      <c r="F207" s="658"/>
      <c r="G207" s="658"/>
      <c r="H207" s="115"/>
      <c r="I207" s="115"/>
      <c r="J207" s="115"/>
      <c r="K207" s="115"/>
      <c r="L207" s="115"/>
      <c r="M207" s="115"/>
      <c r="N207" s="115"/>
      <c r="O207" s="115"/>
      <c r="P207" s="115"/>
      <c r="Q207" s="163" t="s">
        <v>345</v>
      </c>
      <c r="R207" s="158">
        <f>SUM(R201:R206)</f>
        <v>0</v>
      </c>
      <c r="S207" s="196">
        <v>1</v>
      </c>
      <c r="T207" s="6"/>
      <c r="U207" s="6"/>
      <c r="V207" s="6"/>
      <c r="W207" s="6"/>
      <c r="X207" s="6"/>
      <c r="Y207" s="6"/>
      <c r="Z207" s="6"/>
      <c r="AA207" s="6"/>
      <c r="AB207" s="6"/>
      <c r="AC207" s="6"/>
      <c r="AD207" s="6"/>
      <c r="AE207" s="6"/>
      <c r="AF207" s="6"/>
      <c r="AG207" s="6"/>
      <c r="AH207" s="6"/>
      <c r="AI207" s="6"/>
      <c r="AJ207" s="6"/>
      <c r="AK207" s="6"/>
      <c r="AL207" s="6"/>
      <c r="AM207" s="6"/>
    </row>
    <row r="208" spans="1:267" s="4" customFormat="1" ht="15" customHeight="1" thickTop="1" x14ac:dyDescent="0.25">
      <c r="A208" s="44"/>
      <c r="D208" s="115"/>
      <c r="E208" s="115"/>
      <c r="F208" s="115"/>
      <c r="G208" s="115"/>
      <c r="H208" s="115"/>
      <c r="I208" s="115"/>
      <c r="J208" s="115"/>
      <c r="K208" s="115"/>
      <c r="L208" s="115"/>
      <c r="M208" s="115"/>
      <c r="N208" s="115"/>
      <c r="O208" s="115"/>
      <c r="P208" s="115"/>
      <c r="Q208" s="115"/>
      <c r="R208" s="171"/>
      <c r="S208" s="175"/>
      <c r="T208" s="6"/>
      <c r="U208" s="6"/>
      <c r="V208" s="6"/>
      <c r="W208" s="6"/>
      <c r="X208" s="6"/>
      <c r="Y208" s="6"/>
      <c r="Z208" s="6"/>
      <c r="AA208" s="6"/>
      <c r="AB208" s="6"/>
      <c r="AC208" s="6"/>
      <c r="AD208" s="6"/>
      <c r="AE208" s="6"/>
      <c r="AF208" s="6"/>
      <c r="AG208" s="6"/>
      <c r="AH208" s="6"/>
      <c r="AI208" s="6"/>
      <c r="AJ208" s="6"/>
      <c r="AK208" s="6"/>
      <c r="AL208" s="6"/>
      <c r="AM208" s="6"/>
    </row>
    <row r="209" spans="1:39" s="4" customFormat="1" ht="15" customHeight="1" thickBot="1" x14ac:dyDescent="0.3">
      <c r="A209" s="40" t="s">
        <v>91</v>
      </c>
      <c r="B209" s="3" t="s">
        <v>92</v>
      </c>
      <c r="D209" s="115"/>
      <c r="E209" s="115"/>
      <c r="F209" s="115"/>
      <c r="G209" s="115"/>
      <c r="H209" s="115"/>
      <c r="I209" s="115"/>
      <c r="J209" s="115"/>
      <c r="K209" s="115"/>
      <c r="L209" s="115"/>
      <c r="M209" s="115"/>
      <c r="N209" s="115"/>
      <c r="O209" s="115"/>
      <c r="P209" s="115"/>
      <c r="Q209" s="163" t="s">
        <v>93</v>
      </c>
      <c r="R209" s="158">
        <f>(R201*S201)+(R202*S202)+(R203*S203)+(R204*S204)+(R205*S205)+(R206*S206)</f>
        <v>0</v>
      </c>
      <c r="S209" s="196" t="e">
        <f>S207/R207*R209</f>
        <v>#DIV/0!</v>
      </c>
      <c r="T209" s="6"/>
      <c r="U209" s="6"/>
      <c r="V209" s="6"/>
      <c r="W209" s="6"/>
      <c r="X209" s="6"/>
      <c r="Y209" s="6"/>
      <c r="Z209" s="6"/>
      <c r="AA209" s="6"/>
      <c r="AB209" s="6"/>
      <c r="AC209" s="6"/>
      <c r="AD209" s="6"/>
      <c r="AE209" s="6"/>
      <c r="AF209" s="6"/>
      <c r="AG209" s="6"/>
      <c r="AH209" s="6"/>
      <c r="AI209" s="6"/>
      <c r="AJ209" s="6"/>
      <c r="AK209" s="6"/>
      <c r="AL209" s="6"/>
      <c r="AM209" s="6"/>
    </row>
    <row r="210" spans="1:39" s="4" customFormat="1" ht="15" customHeight="1" thickTop="1" x14ac:dyDescent="0.25">
      <c r="D210" s="155" t="s">
        <v>74</v>
      </c>
      <c r="E210" s="666" t="s">
        <v>346</v>
      </c>
      <c r="F210" s="667"/>
      <c r="G210" s="668"/>
      <c r="H210" s="167"/>
      <c r="I210" s="115"/>
      <c r="J210" s="163"/>
      <c r="K210" s="115"/>
      <c r="L210" s="115"/>
      <c r="M210" s="115"/>
      <c r="N210" s="115"/>
      <c r="O210" s="115"/>
      <c r="P210" s="115"/>
      <c r="Q210" s="115"/>
      <c r="R210" s="171"/>
      <c r="S210" s="175"/>
      <c r="U210" s="6"/>
      <c r="V210" s="6"/>
      <c r="W210" s="6"/>
      <c r="X210" s="6"/>
      <c r="Y210" s="6"/>
      <c r="Z210" s="6"/>
      <c r="AA210" s="6"/>
      <c r="AB210" s="6"/>
      <c r="AC210" s="6"/>
      <c r="AD210" s="6"/>
      <c r="AE210" s="6"/>
      <c r="AF210" s="6"/>
      <c r="AG210" s="6"/>
      <c r="AH210" s="6"/>
      <c r="AI210" s="6"/>
      <c r="AJ210" s="6"/>
      <c r="AK210" s="6"/>
      <c r="AL210" s="6"/>
      <c r="AM210" s="6"/>
    </row>
    <row r="211" spans="1:39" s="4" customFormat="1" ht="15" customHeight="1" thickBot="1" x14ac:dyDescent="0.3">
      <c r="A211" s="40" t="s">
        <v>70</v>
      </c>
      <c r="B211" s="3" t="s">
        <v>95</v>
      </c>
      <c r="D211" s="399">
        <v>300</v>
      </c>
      <c r="E211" s="661">
        <f>D211*R211</f>
        <v>0</v>
      </c>
      <c r="F211" s="662"/>
      <c r="G211" s="663"/>
      <c r="H211" s="167"/>
      <c r="I211" s="115"/>
      <c r="J211" s="163"/>
      <c r="K211" s="115"/>
      <c r="L211" s="115"/>
      <c r="M211" s="115"/>
      <c r="N211" s="115"/>
      <c r="O211" s="115"/>
      <c r="P211" s="115"/>
      <c r="Q211" s="163" t="s">
        <v>96</v>
      </c>
      <c r="R211" s="158">
        <f>R196</f>
        <v>0</v>
      </c>
      <c r="S211" s="217"/>
      <c r="T211" s="6"/>
      <c r="U211" s="6"/>
      <c r="V211" s="6"/>
      <c r="W211" s="6"/>
      <c r="X211" s="6"/>
      <c r="Y211" s="6"/>
      <c r="Z211" s="6"/>
      <c r="AA211" s="6"/>
      <c r="AB211" s="6"/>
      <c r="AC211" s="6"/>
      <c r="AD211" s="6"/>
      <c r="AE211" s="6"/>
      <c r="AF211" s="6"/>
      <c r="AG211" s="6"/>
      <c r="AH211" s="6"/>
      <c r="AI211" s="6"/>
      <c r="AJ211" s="6"/>
      <c r="AK211" s="6"/>
      <c r="AL211" s="6"/>
      <c r="AM211" s="6"/>
    </row>
    <row r="212" spans="1:39" s="4" customFormat="1" ht="15" customHeight="1" thickTop="1" thickBot="1" x14ac:dyDescent="0.3">
      <c r="A212" s="34"/>
      <c r="B212" s="125"/>
      <c r="D212" s="165" t="s">
        <v>97</v>
      </c>
      <c r="E212" s="657">
        <f>SUM(E211)</f>
        <v>0</v>
      </c>
      <c r="F212" s="658"/>
      <c r="G212" s="658"/>
      <c r="H212" s="115"/>
      <c r="I212" s="115"/>
      <c r="J212" s="115"/>
      <c r="K212" s="115"/>
      <c r="L212" s="115"/>
      <c r="M212" s="115"/>
      <c r="N212" s="115"/>
      <c r="O212" s="115"/>
      <c r="P212" s="115"/>
      <c r="Q212" s="115"/>
      <c r="R212" s="171"/>
      <c r="S212" s="175"/>
      <c r="T212" s="6"/>
      <c r="U212" s="6"/>
      <c r="V212" s="6"/>
      <c r="W212" s="6"/>
      <c r="X212" s="6"/>
      <c r="Y212" s="6"/>
      <c r="Z212" s="6"/>
      <c r="AA212" s="6"/>
      <c r="AB212" s="6"/>
      <c r="AC212" s="6"/>
      <c r="AD212" s="6"/>
      <c r="AE212" s="6"/>
      <c r="AF212" s="6"/>
      <c r="AG212" s="6"/>
      <c r="AH212" s="6"/>
      <c r="AI212" s="6"/>
      <c r="AJ212" s="6"/>
      <c r="AK212" s="6"/>
      <c r="AL212" s="6"/>
      <c r="AM212" s="6"/>
    </row>
    <row r="213" spans="1:39" s="4" customFormat="1" ht="15" customHeight="1" thickTop="1" x14ac:dyDescent="0.25">
      <c r="A213" s="50"/>
      <c r="B213" s="383"/>
      <c r="C213" s="383"/>
      <c r="D213" s="383"/>
      <c r="E213" s="383"/>
      <c r="F213" s="383"/>
      <c r="G213" s="383"/>
      <c r="H213" s="383"/>
      <c r="I213" s="383"/>
      <c r="J213" s="383"/>
      <c r="K213" s="383"/>
      <c r="L213" s="383"/>
      <c r="M213" s="383"/>
      <c r="N213" s="383"/>
      <c r="O213" s="383"/>
      <c r="P213" s="383"/>
      <c r="Q213" s="383"/>
      <c r="R213" s="185"/>
      <c r="S213" s="51"/>
      <c r="T213" s="6"/>
      <c r="U213" s="6"/>
      <c r="V213" s="6"/>
      <c r="W213" s="6"/>
      <c r="X213" s="6"/>
      <c r="Y213" s="6"/>
      <c r="Z213" s="6"/>
      <c r="AA213" s="6"/>
      <c r="AB213" s="6"/>
      <c r="AC213" s="6"/>
      <c r="AD213" s="6"/>
      <c r="AE213" s="6"/>
      <c r="AF213" s="6"/>
      <c r="AG213" s="6"/>
      <c r="AH213" s="6"/>
      <c r="AI213" s="6"/>
      <c r="AJ213" s="6"/>
      <c r="AK213" s="6"/>
      <c r="AL213" s="6"/>
      <c r="AM213" s="6"/>
    </row>
    <row r="214" spans="1:39" s="4" customFormat="1" ht="15" customHeight="1" x14ac:dyDescent="0.25">
      <c r="A214" s="34"/>
      <c r="B214" s="125"/>
      <c r="C214" s="125"/>
      <c r="D214" s="52"/>
      <c r="E214" s="52"/>
      <c r="F214" s="52"/>
      <c r="G214" s="52"/>
      <c r="H214" s="52"/>
      <c r="I214" s="53"/>
      <c r="J214" s="54"/>
      <c r="K214" s="54"/>
      <c r="L214" s="54"/>
      <c r="M214" s="54"/>
      <c r="N214" s="54"/>
      <c r="O214" s="54"/>
      <c r="P214" s="125"/>
      <c r="Q214" s="125"/>
      <c r="R214" s="184"/>
      <c r="S214" s="38"/>
      <c r="T214" s="6"/>
      <c r="U214" s="6"/>
      <c r="V214" s="6"/>
      <c r="W214" s="6"/>
      <c r="X214" s="6"/>
      <c r="Y214" s="6"/>
      <c r="Z214" s="6"/>
      <c r="AA214" s="6"/>
      <c r="AB214" s="6"/>
      <c r="AC214" s="6"/>
      <c r="AD214" s="6"/>
      <c r="AE214" s="6"/>
      <c r="AF214" s="6"/>
      <c r="AG214" s="6"/>
      <c r="AH214" s="6"/>
      <c r="AI214" s="6"/>
      <c r="AJ214" s="6"/>
      <c r="AK214" s="6"/>
      <c r="AL214" s="6"/>
      <c r="AM214" s="6"/>
    </row>
    <row r="215" spans="1:39" s="4" customFormat="1" ht="15" customHeight="1" x14ac:dyDescent="0.25">
      <c r="A215" s="650" t="s">
        <v>98</v>
      </c>
      <c r="B215" s="649"/>
      <c r="H215" s="60"/>
      <c r="I215" s="142"/>
      <c r="J215" s="142"/>
      <c r="K215" s="55"/>
      <c r="L215" s="79"/>
      <c r="M215" s="55"/>
      <c r="N215" s="6"/>
      <c r="O215" s="6"/>
      <c r="P215" s="5"/>
      <c r="R215" s="171"/>
      <c r="S215" s="39"/>
      <c r="T215" s="6"/>
      <c r="U215" s="6"/>
      <c r="V215" s="6"/>
      <c r="W215" s="6"/>
      <c r="X215" s="6"/>
      <c r="Y215" s="6"/>
      <c r="Z215" s="6"/>
      <c r="AA215" s="6"/>
      <c r="AB215" s="6"/>
      <c r="AC215" s="6"/>
      <c r="AD215" s="6"/>
      <c r="AE215" s="6"/>
      <c r="AF215" s="6"/>
      <c r="AG215" s="6"/>
      <c r="AH215" s="6"/>
      <c r="AI215" s="6"/>
      <c r="AJ215" s="6"/>
      <c r="AK215" s="6"/>
      <c r="AL215" s="6"/>
      <c r="AM215" s="6"/>
    </row>
    <row r="216" spans="1:39" s="7" customFormat="1" ht="15" customHeight="1" x14ac:dyDescent="0.25">
      <c r="A216" s="40" t="s">
        <v>99</v>
      </c>
      <c r="B216" s="40" t="s">
        <v>100</v>
      </c>
      <c r="C216" s="164" t="s">
        <v>101</v>
      </c>
      <c r="D216" s="164" t="s">
        <v>102</v>
      </c>
      <c r="E216" s="654">
        <f>E212+E207</f>
        <v>0</v>
      </c>
      <c r="F216" s="659"/>
      <c r="G216" s="660"/>
      <c r="H216" s="57">
        <v>1</v>
      </c>
      <c r="I216" s="142"/>
      <c r="J216" s="142"/>
      <c r="K216" s="58"/>
      <c r="L216" s="79"/>
      <c r="M216" s="58"/>
      <c r="N216" s="25"/>
      <c r="O216" s="25"/>
      <c r="P216" s="5"/>
      <c r="Q216" s="4"/>
      <c r="R216" s="171"/>
      <c r="S216" s="59"/>
      <c r="T216" s="25"/>
      <c r="U216" s="25"/>
      <c r="V216" s="25"/>
      <c r="W216" s="25"/>
      <c r="X216" s="25"/>
      <c r="Y216" s="25"/>
      <c r="Z216" s="25"/>
      <c r="AA216" s="25"/>
      <c r="AB216" s="25"/>
      <c r="AC216" s="25"/>
      <c r="AD216" s="25"/>
      <c r="AE216" s="25"/>
      <c r="AF216" s="25"/>
      <c r="AG216" s="25"/>
      <c r="AH216" s="25"/>
      <c r="AI216" s="25"/>
      <c r="AJ216" s="25"/>
      <c r="AK216" s="25"/>
      <c r="AL216" s="25"/>
      <c r="AM216" s="25"/>
    </row>
    <row r="217" spans="1:39" s="7" customFormat="1" ht="15" customHeight="1" x14ac:dyDescent="0.25">
      <c r="A217" s="22">
        <v>1</v>
      </c>
      <c r="B217" s="136" t="s">
        <v>103</v>
      </c>
      <c r="C217" s="214">
        <v>0.1</v>
      </c>
      <c r="D217" s="157">
        <f>$E$216/$H$216*C217</f>
        <v>0</v>
      </c>
      <c r="E217" s="636" t="s">
        <v>8</v>
      </c>
      <c r="F217" s="637"/>
      <c r="G217" s="638"/>
      <c r="H217" s="57"/>
      <c r="I217" s="142"/>
      <c r="J217" s="142"/>
      <c r="K217" s="58"/>
      <c r="L217" s="79"/>
      <c r="M217" s="58"/>
      <c r="N217" s="25"/>
      <c r="O217" s="25"/>
      <c r="P217" s="5"/>
      <c r="Q217" s="4"/>
      <c r="R217" s="171"/>
      <c r="S217" s="59"/>
      <c r="T217" s="25"/>
      <c r="U217" s="25"/>
      <c r="V217" s="25"/>
      <c r="W217" s="25"/>
      <c r="X217" s="25"/>
      <c r="Y217" s="25"/>
      <c r="Z217" s="25"/>
      <c r="AA217" s="25"/>
      <c r="AB217" s="25"/>
      <c r="AC217" s="25"/>
      <c r="AD217" s="25"/>
      <c r="AE217" s="25"/>
      <c r="AF217" s="25"/>
      <c r="AG217" s="25"/>
      <c r="AH217" s="25"/>
      <c r="AI217" s="25"/>
      <c r="AJ217" s="25"/>
      <c r="AK217" s="25"/>
      <c r="AL217" s="25"/>
      <c r="AM217" s="25"/>
    </row>
    <row r="218" spans="1:39" s="7" customFormat="1" ht="15" customHeight="1" x14ac:dyDescent="0.25">
      <c r="A218" s="22">
        <v>2</v>
      </c>
      <c r="B218" s="136" t="s">
        <v>104</v>
      </c>
      <c r="C218" s="214" t="s">
        <v>8</v>
      </c>
      <c r="D218" s="181" t="s">
        <v>8</v>
      </c>
      <c r="E218" s="636" t="s">
        <v>105</v>
      </c>
      <c r="F218" s="646"/>
      <c r="G218" s="647"/>
      <c r="H218" s="57"/>
      <c r="I218" s="142"/>
      <c r="J218" s="142"/>
      <c r="K218" s="58"/>
      <c r="L218" s="79"/>
      <c r="M218" s="58"/>
      <c r="N218" s="25"/>
      <c r="O218" s="25"/>
      <c r="P218" s="5"/>
      <c r="Q218" s="4"/>
      <c r="R218" s="171"/>
      <c r="S218" s="59"/>
      <c r="T218" s="25"/>
      <c r="U218" s="25"/>
      <c r="V218" s="25"/>
      <c r="W218" s="25"/>
      <c r="X218" s="25"/>
      <c r="Y218" s="25"/>
      <c r="Z218" s="25"/>
      <c r="AA218" s="25"/>
      <c r="AB218" s="25"/>
      <c r="AC218" s="25"/>
      <c r="AD218" s="25"/>
      <c r="AE218" s="25"/>
      <c r="AF218" s="25"/>
      <c r="AG218" s="25"/>
      <c r="AH218" s="25"/>
      <c r="AI218" s="25"/>
      <c r="AJ218" s="25"/>
      <c r="AK218" s="25"/>
      <c r="AL218" s="25"/>
      <c r="AM218" s="25"/>
    </row>
    <row r="219" spans="1:39" s="7" customFormat="1" ht="15" customHeight="1" x14ac:dyDescent="0.25">
      <c r="A219" s="22">
        <v>3</v>
      </c>
      <c r="B219" s="136" t="s">
        <v>106</v>
      </c>
      <c r="C219" s="214" t="s">
        <v>8</v>
      </c>
      <c r="D219" s="181" t="s">
        <v>8</v>
      </c>
      <c r="E219" s="636" t="s">
        <v>105</v>
      </c>
      <c r="F219" s="646"/>
      <c r="G219" s="647"/>
      <c r="H219" s="57"/>
      <c r="I219" s="142"/>
      <c r="J219" s="142"/>
      <c r="K219" s="58"/>
      <c r="L219" s="79"/>
      <c r="M219" s="58"/>
      <c r="N219" s="25"/>
      <c r="O219" s="25"/>
      <c r="P219" s="5"/>
      <c r="Q219" s="4"/>
      <c r="R219" s="171"/>
      <c r="S219" s="59"/>
      <c r="T219" s="25"/>
      <c r="U219" s="25"/>
      <c r="V219" s="25"/>
      <c r="W219" s="25"/>
      <c r="X219" s="25"/>
      <c r="Y219" s="25"/>
      <c r="Z219" s="25"/>
      <c r="AA219" s="25"/>
      <c r="AB219" s="25"/>
      <c r="AC219" s="25"/>
      <c r="AD219" s="25"/>
      <c r="AE219" s="25"/>
      <c r="AF219" s="25"/>
      <c r="AG219" s="25"/>
      <c r="AH219" s="25"/>
      <c r="AI219" s="25"/>
      <c r="AJ219" s="25"/>
      <c r="AK219" s="25"/>
      <c r="AL219" s="25"/>
      <c r="AM219" s="25"/>
    </row>
    <row r="220" spans="1:39" s="7" customFormat="1" ht="15" customHeight="1" x14ac:dyDescent="0.25">
      <c r="A220" s="22">
        <v>4</v>
      </c>
      <c r="B220" s="136" t="s">
        <v>107</v>
      </c>
      <c r="C220" s="287" t="s">
        <v>108</v>
      </c>
      <c r="D220" s="157">
        <f>E212/100*75</f>
        <v>0</v>
      </c>
      <c r="E220" s="636" t="str">
        <f>D218</f>
        <v>---</v>
      </c>
      <c r="F220" s="637"/>
      <c r="G220" s="638"/>
      <c r="H220" s="57"/>
      <c r="I220" s="142"/>
      <c r="J220" s="142"/>
      <c r="K220" s="58"/>
      <c r="L220" s="79"/>
      <c r="M220" s="58"/>
      <c r="N220" s="25"/>
      <c r="O220" s="25"/>
      <c r="P220" s="5"/>
      <c r="Q220" s="4"/>
      <c r="R220" s="171"/>
      <c r="S220" s="59"/>
      <c r="T220" s="25"/>
      <c r="U220" s="25"/>
      <c r="V220" s="25"/>
      <c r="W220" s="25"/>
      <c r="X220" s="25"/>
      <c r="Y220" s="25"/>
      <c r="Z220" s="25"/>
      <c r="AA220" s="25"/>
      <c r="AB220" s="25"/>
      <c r="AC220" s="25"/>
      <c r="AD220" s="25"/>
      <c r="AE220" s="25"/>
      <c r="AF220" s="25"/>
      <c r="AG220" s="25"/>
      <c r="AH220" s="25"/>
      <c r="AI220" s="25"/>
      <c r="AJ220" s="25"/>
      <c r="AK220" s="25"/>
      <c r="AL220" s="25"/>
      <c r="AM220" s="25"/>
    </row>
    <row r="221" spans="1:39" s="7" customFormat="1" ht="15" customHeight="1" x14ac:dyDescent="0.25">
      <c r="A221" s="22">
        <v>5</v>
      </c>
      <c r="B221" s="136" t="s">
        <v>109</v>
      </c>
      <c r="C221" s="287">
        <v>0.1</v>
      </c>
      <c r="D221" s="157">
        <f>(E216+D217+D220)/H216*C221</f>
        <v>0</v>
      </c>
      <c r="E221" s="636" t="s">
        <v>8</v>
      </c>
      <c r="F221" s="637"/>
      <c r="G221" s="638"/>
      <c r="H221" s="57"/>
      <c r="I221" s="142"/>
      <c r="J221" s="142"/>
      <c r="K221" s="58"/>
      <c r="L221" s="79"/>
      <c r="M221" s="58"/>
      <c r="N221" s="25"/>
      <c r="O221" s="25"/>
      <c r="P221" s="5"/>
      <c r="Q221" s="4"/>
      <c r="R221" s="171"/>
      <c r="S221" s="59"/>
      <c r="T221" s="25"/>
      <c r="U221" s="25"/>
      <c r="V221" s="25"/>
      <c r="W221" s="25"/>
      <c r="X221" s="25"/>
      <c r="Y221" s="25"/>
      <c r="Z221" s="25"/>
      <c r="AA221" s="25"/>
      <c r="AB221" s="25"/>
      <c r="AC221" s="25"/>
      <c r="AD221" s="25"/>
      <c r="AE221" s="25"/>
      <c r="AF221" s="25"/>
      <c r="AG221" s="25"/>
      <c r="AH221" s="25"/>
      <c r="AI221" s="25"/>
      <c r="AJ221" s="25"/>
      <c r="AK221" s="25"/>
      <c r="AL221" s="25"/>
      <c r="AM221" s="25"/>
    </row>
    <row r="222" spans="1:39" s="4" customFormat="1" ht="15" customHeight="1" thickBot="1" x14ac:dyDescent="0.3">
      <c r="A222" s="44"/>
      <c r="C222" s="613" t="s">
        <v>110</v>
      </c>
      <c r="D222" s="651"/>
      <c r="E222" s="643">
        <f>E216+(D217+D220+D221)</f>
        <v>0</v>
      </c>
      <c r="F222" s="644"/>
      <c r="G222" s="645"/>
      <c r="H222" s="143"/>
      <c r="I222" s="62"/>
      <c r="J222" s="63"/>
      <c r="K222" s="60"/>
      <c r="L222" s="134"/>
      <c r="M222" s="60"/>
      <c r="N222" s="61"/>
      <c r="O222" s="61"/>
      <c r="P222" s="5"/>
      <c r="R222" s="171"/>
      <c r="S222" s="39"/>
      <c r="T222" s="6"/>
      <c r="U222" s="6"/>
      <c r="V222" s="6"/>
      <c r="W222" s="6"/>
      <c r="X222" s="6"/>
      <c r="Y222" s="6"/>
      <c r="Z222" s="6"/>
      <c r="AA222" s="6"/>
      <c r="AB222" s="6"/>
      <c r="AC222" s="6"/>
      <c r="AD222" s="6"/>
      <c r="AE222" s="6"/>
      <c r="AF222" s="6"/>
      <c r="AG222" s="6"/>
      <c r="AH222" s="6"/>
      <c r="AI222" s="6"/>
      <c r="AJ222" s="6"/>
      <c r="AK222" s="6"/>
      <c r="AL222" s="6"/>
      <c r="AM222" s="6"/>
    </row>
    <row r="223" spans="1:39" s="4" customFormat="1" ht="15" customHeight="1" thickTop="1" x14ac:dyDescent="0.25">
      <c r="A223" s="44"/>
      <c r="C223" s="115"/>
      <c r="D223" s="163"/>
      <c r="E223" s="216"/>
      <c r="F223" s="238"/>
      <c r="G223" s="238"/>
      <c r="H223" s="143"/>
      <c r="I223" s="62"/>
      <c r="J223" s="63"/>
      <c r="K223" s="60"/>
      <c r="L223" s="134"/>
      <c r="M223" s="60"/>
      <c r="N223" s="61"/>
      <c r="O223" s="61"/>
      <c r="P223" s="5"/>
      <c r="R223" s="171"/>
      <c r="S223" s="39"/>
      <c r="T223" s="6"/>
      <c r="U223" s="6"/>
      <c r="V223" s="6"/>
      <c r="W223" s="6"/>
      <c r="X223" s="6"/>
      <c r="Y223" s="6"/>
      <c r="Z223" s="6"/>
      <c r="AA223" s="6"/>
      <c r="AB223" s="6"/>
      <c r="AC223" s="6"/>
      <c r="AD223" s="6"/>
      <c r="AE223" s="6"/>
      <c r="AF223" s="6"/>
      <c r="AG223" s="6"/>
      <c r="AH223" s="6"/>
      <c r="AI223" s="6"/>
      <c r="AJ223" s="6"/>
      <c r="AK223" s="6"/>
      <c r="AL223" s="6"/>
      <c r="AM223" s="6"/>
    </row>
    <row r="224" spans="1:39" s="7" customFormat="1" ht="15" customHeight="1" x14ac:dyDescent="0.25">
      <c r="A224" s="40" t="s">
        <v>99</v>
      </c>
      <c r="B224" s="40" t="s">
        <v>111</v>
      </c>
      <c r="C224" s="619" t="s">
        <v>112</v>
      </c>
      <c r="D224" s="620"/>
      <c r="E224" s="654">
        <f>E222</f>
        <v>0</v>
      </c>
      <c r="F224" s="655"/>
      <c r="G224" s="656"/>
      <c r="H224" s="57"/>
      <c r="I224" s="142"/>
      <c r="J224" s="142"/>
      <c r="K224" s="58"/>
      <c r="L224" s="79"/>
      <c r="M224" s="58"/>
      <c r="N224" s="25"/>
      <c r="O224" s="25"/>
      <c r="P224" s="5"/>
      <c r="Q224" s="4"/>
      <c r="R224" s="171"/>
      <c r="S224" s="59"/>
      <c r="T224" s="25"/>
      <c r="U224" s="25"/>
      <c r="V224" s="25"/>
      <c r="W224" s="25"/>
      <c r="X224" s="25"/>
      <c r="Y224" s="25"/>
      <c r="Z224" s="25"/>
      <c r="AA224" s="25"/>
      <c r="AB224" s="25"/>
      <c r="AC224" s="25"/>
      <c r="AD224" s="25"/>
      <c r="AE224" s="25"/>
      <c r="AF224" s="25"/>
      <c r="AG224" s="25"/>
      <c r="AH224" s="25"/>
      <c r="AI224" s="25"/>
      <c r="AJ224" s="25"/>
      <c r="AK224" s="25"/>
      <c r="AL224" s="25"/>
      <c r="AM224" s="25"/>
    </row>
    <row r="225" spans="1:39" s="7" customFormat="1" ht="15" customHeight="1" x14ac:dyDescent="0.25">
      <c r="A225" s="22">
        <v>1</v>
      </c>
      <c r="B225" s="22" t="s">
        <v>113</v>
      </c>
      <c r="C225" s="604" t="s">
        <v>8</v>
      </c>
      <c r="D225" s="623"/>
      <c r="E225" s="636" t="s">
        <v>105</v>
      </c>
      <c r="F225" s="646"/>
      <c r="G225" s="647"/>
      <c r="H225" s="57"/>
      <c r="I225" s="142"/>
      <c r="J225" s="142"/>
      <c r="K225" s="58"/>
      <c r="L225" s="79"/>
      <c r="M225" s="58"/>
      <c r="N225" s="25"/>
      <c r="O225" s="25"/>
      <c r="P225" s="5"/>
      <c r="Q225" s="4"/>
      <c r="R225" s="171"/>
      <c r="S225" s="59"/>
      <c r="T225" s="25"/>
      <c r="U225" s="25"/>
      <c r="V225" s="25"/>
      <c r="W225" s="25"/>
      <c r="X225" s="25"/>
      <c r="Y225" s="25"/>
      <c r="Z225" s="25"/>
      <c r="AA225" s="25"/>
      <c r="AB225" s="25"/>
      <c r="AC225" s="25"/>
      <c r="AD225" s="25"/>
      <c r="AE225" s="25"/>
      <c r="AF225" s="25"/>
      <c r="AG225" s="25"/>
      <c r="AH225" s="25"/>
      <c r="AI225" s="25"/>
      <c r="AJ225" s="25"/>
      <c r="AK225" s="25"/>
      <c r="AL225" s="25"/>
      <c r="AM225" s="25"/>
    </row>
    <row r="226" spans="1:39" s="7" customFormat="1" ht="15" customHeight="1" x14ac:dyDescent="0.25">
      <c r="A226" s="22">
        <v>2</v>
      </c>
      <c r="B226" s="22" t="s">
        <v>347</v>
      </c>
      <c r="C226" s="604" t="s">
        <v>8</v>
      </c>
      <c r="D226" s="623"/>
      <c r="E226" s="636" t="s">
        <v>105</v>
      </c>
      <c r="F226" s="646"/>
      <c r="G226" s="647"/>
      <c r="H226" s="57"/>
      <c r="I226" s="142"/>
      <c r="J226" s="142"/>
      <c r="K226" s="58"/>
      <c r="L226" s="79"/>
      <c r="M226" s="58"/>
      <c r="N226" s="25"/>
      <c r="O226" s="25"/>
      <c r="P226" s="5"/>
      <c r="Q226" s="4"/>
      <c r="R226" s="171"/>
      <c r="S226" s="59"/>
      <c r="T226" s="25"/>
      <c r="U226" s="25"/>
      <c r="V226" s="25"/>
      <c r="W226" s="25"/>
      <c r="X226" s="25"/>
      <c r="Y226" s="25"/>
      <c r="Z226" s="25"/>
      <c r="AA226" s="25"/>
      <c r="AB226" s="25"/>
      <c r="AC226" s="25"/>
      <c r="AD226" s="25"/>
      <c r="AE226" s="25"/>
      <c r="AF226" s="25"/>
      <c r="AG226" s="25"/>
      <c r="AH226" s="25"/>
      <c r="AI226" s="25"/>
      <c r="AJ226" s="25"/>
      <c r="AK226" s="25"/>
      <c r="AL226" s="25"/>
      <c r="AM226" s="25"/>
    </row>
    <row r="227" spans="1:39" s="7" customFormat="1" ht="15" customHeight="1" x14ac:dyDescent="0.25">
      <c r="A227" s="22">
        <v>3</v>
      </c>
      <c r="B227" s="22" t="s">
        <v>115</v>
      </c>
      <c r="C227" s="604" t="s">
        <v>8</v>
      </c>
      <c r="D227" s="623"/>
      <c r="E227" s="636" t="s">
        <v>105</v>
      </c>
      <c r="F227" s="646"/>
      <c r="G227" s="647"/>
      <c r="H227" s="57"/>
      <c r="I227" s="142"/>
      <c r="J227" s="142"/>
      <c r="K227" s="58"/>
      <c r="L227" s="79"/>
      <c r="M227" s="58"/>
      <c r="N227" s="25"/>
      <c r="O227" s="25"/>
      <c r="P227" s="5"/>
      <c r="Q227" s="4"/>
      <c r="R227" s="171"/>
      <c r="S227" s="59"/>
      <c r="T227" s="25"/>
      <c r="U227" s="25"/>
      <c r="V227" s="25"/>
      <c r="W227" s="25"/>
      <c r="X227" s="25"/>
      <c r="Y227" s="25"/>
      <c r="Z227" s="25"/>
      <c r="AA227" s="25"/>
      <c r="AB227" s="25"/>
      <c r="AC227" s="25"/>
      <c r="AD227" s="25"/>
      <c r="AE227" s="25"/>
      <c r="AF227" s="25"/>
      <c r="AG227" s="25"/>
      <c r="AH227" s="25"/>
      <c r="AI227" s="25"/>
      <c r="AJ227" s="25"/>
      <c r="AK227" s="25"/>
      <c r="AL227" s="25"/>
      <c r="AM227" s="25"/>
    </row>
    <row r="228" spans="1:39" s="7" customFormat="1" ht="15" customHeight="1" x14ac:dyDescent="0.25">
      <c r="A228" s="22">
        <v>4</v>
      </c>
      <c r="B228" s="22" t="s">
        <v>116</v>
      </c>
      <c r="C228" s="604" t="s">
        <v>8</v>
      </c>
      <c r="D228" s="623"/>
      <c r="E228" s="636" t="s">
        <v>105</v>
      </c>
      <c r="F228" s="646"/>
      <c r="G228" s="647"/>
      <c r="H228" s="57"/>
      <c r="I228" s="142"/>
      <c r="J228" s="142"/>
      <c r="K228" s="58"/>
      <c r="L228" s="79"/>
      <c r="M228" s="58"/>
      <c r="N228" s="25"/>
      <c r="O228" s="25"/>
      <c r="P228" s="5"/>
      <c r="Q228" s="4"/>
      <c r="R228" s="171"/>
      <c r="S228" s="59"/>
      <c r="T228" s="25"/>
      <c r="U228" s="25"/>
      <c r="V228" s="25"/>
      <c r="W228" s="25"/>
      <c r="X228" s="25"/>
      <c r="Y228" s="25"/>
      <c r="Z228" s="25"/>
      <c r="AA228" s="25"/>
      <c r="AB228" s="25"/>
      <c r="AC228" s="25"/>
      <c r="AD228" s="25"/>
      <c r="AE228" s="25"/>
      <c r="AF228" s="25"/>
      <c r="AG228" s="25"/>
      <c r="AH228" s="25"/>
      <c r="AI228" s="25"/>
      <c r="AJ228" s="25"/>
      <c r="AK228" s="25"/>
      <c r="AL228" s="25"/>
      <c r="AM228" s="25"/>
    </row>
    <row r="229" spans="1:39" s="4" customFormat="1" ht="15" customHeight="1" thickBot="1" x14ac:dyDescent="0.3">
      <c r="A229" s="125"/>
      <c r="B229" s="125"/>
      <c r="C229" s="613" t="s">
        <v>117</v>
      </c>
      <c r="D229" s="614"/>
      <c r="E229" s="643">
        <f>E222</f>
        <v>0</v>
      </c>
      <c r="F229" s="644"/>
      <c r="G229" s="645"/>
      <c r="H229" s="143">
        <v>0.4</v>
      </c>
      <c r="I229" s="62" t="s">
        <v>118</v>
      </c>
      <c r="J229" s="63"/>
      <c r="K229" s="60"/>
      <c r="L229" s="134"/>
      <c r="M229" s="60"/>
      <c r="N229" s="61"/>
      <c r="O229" s="61"/>
      <c r="P229" s="5"/>
      <c r="R229" s="171"/>
      <c r="S229" s="39"/>
      <c r="T229" s="6"/>
      <c r="U229" s="6"/>
      <c r="V229" s="6"/>
      <c r="W229" s="6"/>
      <c r="X229" s="6"/>
      <c r="Y229" s="6"/>
      <c r="Z229" s="6"/>
      <c r="AA229" s="6"/>
      <c r="AB229" s="6"/>
      <c r="AC229" s="6"/>
      <c r="AD229" s="6"/>
      <c r="AE229" s="6"/>
      <c r="AF229" s="6"/>
      <c r="AG229" s="6"/>
      <c r="AH229" s="6"/>
      <c r="AI229" s="6"/>
      <c r="AJ229" s="6"/>
      <c r="AK229" s="6"/>
      <c r="AL229" s="6"/>
      <c r="AM229" s="6"/>
    </row>
    <row r="230" spans="1:39" s="4" customFormat="1" ht="15" customHeight="1" thickTop="1" x14ac:dyDescent="0.25">
      <c r="A230" s="144"/>
      <c r="B230" s="79"/>
      <c r="C230" s="79"/>
      <c r="F230" s="115"/>
      <c r="G230" s="79"/>
      <c r="H230" s="79"/>
      <c r="I230" s="115"/>
      <c r="J230" s="115"/>
      <c r="K230" s="79"/>
      <c r="L230" s="79"/>
      <c r="M230" s="68"/>
      <c r="N230" s="649"/>
      <c r="O230" s="649"/>
      <c r="P230" s="5"/>
      <c r="R230" s="171"/>
      <c r="S230" s="39"/>
      <c r="T230" s="6"/>
      <c r="U230" s="6"/>
      <c r="V230" s="6"/>
      <c r="W230" s="6"/>
      <c r="X230" s="6"/>
      <c r="Y230" s="6"/>
      <c r="Z230" s="6"/>
      <c r="AA230" s="6"/>
      <c r="AB230" s="6"/>
      <c r="AC230" s="6"/>
      <c r="AD230" s="6"/>
      <c r="AE230" s="6"/>
      <c r="AF230" s="6"/>
      <c r="AG230" s="6"/>
      <c r="AH230" s="6"/>
      <c r="AI230" s="6"/>
      <c r="AJ230" s="6"/>
      <c r="AK230" s="6"/>
      <c r="AL230" s="6"/>
      <c r="AM230" s="6"/>
    </row>
    <row r="231" spans="1:39" s="4" customFormat="1" ht="15" customHeight="1" x14ac:dyDescent="0.25">
      <c r="A231" s="69"/>
      <c r="B231" s="125"/>
      <c r="C231" s="125"/>
      <c r="D231" s="125"/>
      <c r="E231" s="125"/>
      <c r="F231" s="125"/>
      <c r="G231" s="125"/>
      <c r="H231" s="125"/>
      <c r="I231" s="125"/>
      <c r="J231" s="125"/>
      <c r="K231" s="125"/>
      <c r="L231" s="125"/>
      <c r="M231" s="125"/>
      <c r="N231" s="78"/>
      <c r="O231" s="78"/>
      <c r="P231" s="36"/>
      <c r="Q231" s="125"/>
      <c r="R231" s="184"/>
      <c r="S231" s="38"/>
    </row>
    <row r="232" spans="1:39" s="4" customFormat="1" ht="15" customHeight="1" x14ac:dyDescent="0.25">
      <c r="A232" s="652" t="s">
        <v>119</v>
      </c>
      <c r="B232" s="653"/>
      <c r="C232" s="642" t="s">
        <v>8</v>
      </c>
      <c r="D232" s="601"/>
      <c r="E232" s="601"/>
      <c r="F232" s="601"/>
      <c r="G232" s="602"/>
      <c r="H232" s="7"/>
      <c r="I232" s="7"/>
      <c r="R232" s="171"/>
      <c r="S232" s="39"/>
    </row>
    <row r="233" spans="1:39" s="4" customFormat="1" ht="15" customHeight="1" x14ac:dyDescent="0.25">
      <c r="A233" s="611" t="s">
        <v>120</v>
      </c>
      <c r="B233" s="648"/>
      <c r="C233" s="642" t="s">
        <v>8</v>
      </c>
      <c r="D233" s="601"/>
      <c r="E233" s="601"/>
      <c r="F233" s="601"/>
      <c r="G233" s="602"/>
      <c r="R233" s="171"/>
      <c r="S233" s="39"/>
    </row>
    <row r="234" spans="1:39" s="4" customFormat="1" ht="60" customHeight="1" x14ac:dyDescent="0.25">
      <c r="A234" s="44"/>
      <c r="C234" s="639" t="s">
        <v>121</v>
      </c>
      <c r="D234" s="640"/>
      <c r="E234" s="640"/>
      <c r="F234" s="640"/>
      <c r="G234" s="641"/>
      <c r="R234" s="171"/>
      <c r="S234" s="39"/>
    </row>
    <row r="235" spans="1:39" s="4" customFormat="1" ht="15" customHeight="1" x14ac:dyDescent="0.25">
      <c r="A235" s="44"/>
      <c r="C235" s="642" t="s">
        <v>8</v>
      </c>
      <c r="D235" s="601"/>
      <c r="E235" s="601"/>
      <c r="F235" s="601"/>
      <c r="G235" s="602"/>
      <c r="R235" s="171"/>
      <c r="S235" s="39"/>
    </row>
    <row r="236" spans="1:39" s="4" customFormat="1" ht="15" customHeight="1" x14ac:dyDescent="0.25">
      <c r="A236" s="50"/>
      <c r="B236" s="383"/>
      <c r="C236" s="383"/>
      <c r="D236" s="383"/>
      <c r="E236" s="383"/>
      <c r="F236" s="383"/>
      <c r="G236" s="383"/>
      <c r="H236" s="383"/>
      <c r="I236" s="383"/>
      <c r="J236" s="383"/>
      <c r="K236" s="635"/>
      <c r="L236" s="635"/>
      <c r="M236" s="635"/>
      <c r="N236" s="383"/>
      <c r="O236" s="383"/>
      <c r="P236" s="75"/>
      <c r="Q236" s="383"/>
      <c r="R236" s="185"/>
      <c r="S236" s="51"/>
    </row>
    <row r="237" spans="1:39" s="4" customFormat="1" ht="15" hidden="1" customHeight="1" outlineLevel="1" x14ac:dyDescent="0.25">
      <c r="A237" s="145"/>
      <c r="B237" s="78"/>
      <c r="C237" s="78"/>
      <c r="D237" s="78"/>
      <c r="E237" s="78"/>
      <c r="F237" s="78"/>
      <c r="G237" s="78"/>
      <c r="H237" s="78"/>
      <c r="I237" s="78"/>
      <c r="J237" s="146"/>
      <c r="K237" s="78"/>
      <c r="L237" s="78"/>
      <c r="M237" s="78"/>
      <c r="N237" s="125"/>
      <c r="O237" s="125"/>
      <c r="P237" s="36"/>
      <c r="Q237" s="125"/>
      <c r="R237" s="184"/>
      <c r="S237" s="38"/>
      <c r="T237" s="6"/>
      <c r="U237" s="6"/>
      <c r="V237" s="6"/>
      <c r="W237" s="6"/>
      <c r="X237" s="6"/>
      <c r="Y237" s="6"/>
      <c r="Z237" s="6"/>
      <c r="AA237" s="6"/>
      <c r="AB237" s="6"/>
      <c r="AC237" s="6"/>
      <c r="AD237" s="6"/>
      <c r="AE237" s="6"/>
      <c r="AF237" s="6"/>
      <c r="AG237" s="6"/>
      <c r="AH237" s="6"/>
      <c r="AI237" s="6"/>
      <c r="AJ237" s="6"/>
      <c r="AK237" s="6"/>
      <c r="AL237" s="6"/>
      <c r="AM237" s="6"/>
    </row>
    <row r="238" spans="1:39" s="4" customFormat="1" ht="15" hidden="1" customHeight="1" outlineLevel="1" x14ac:dyDescent="0.25">
      <c r="A238" s="144"/>
      <c r="B238" s="79"/>
      <c r="C238" s="603"/>
      <c r="D238" s="603"/>
      <c r="E238" s="603"/>
      <c r="F238" s="603"/>
      <c r="G238" s="635"/>
      <c r="H238" s="635"/>
      <c r="I238" s="635"/>
      <c r="J238" s="635"/>
      <c r="M238" s="79"/>
      <c r="P238" s="5"/>
      <c r="R238" s="171"/>
      <c r="S238" s="39"/>
      <c r="T238" s="6"/>
      <c r="U238" s="6"/>
      <c r="V238" s="6"/>
      <c r="W238" s="6"/>
      <c r="X238" s="6"/>
      <c r="Y238" s="6"/>
      <c r="Z238" s="6"/>
      <c r="AA238" s="6"/>
      <c r="AB238" s="6"/>
      <c r="AC238" s="6"/>
      <c r="AD238" s="6"/>
      <c r="AE238" s="6"/>
      <c r="AF238" s="6"/>
      <c r="AG238" s="6"/>
      <c r="AH238" s="6"/>
      <c r="AI238" s="6"/>
      <c r="AJ238" s="6"/>
      <c r="AK238" s="6"/>
      <c r="AL238" s="6"/>
      <c r="AM238" s="6"/>
    </row>
    <row r="239" spans="1:39" s="4" customFormat="1" ht="15" hidden="1" customHeight="1" outlineLevel="1" x14ac:dyDescent="0.25">
      <c r="A239" s="144"/>
      <c r="B239" s="80" t="s">
        <v>8</v>
      </c>
      <c r="D239" s="81" t="s">
        <v>1083</v>
      </c>
      <c r="E239" s="81" t="s">
        <v>1187</v>
      </c>
      <c r="F239" s="81" t="s">
        <v>1188</v>
      </c>
      <c r="G239" s="81" t="s">
        <v>1189</v>
      </c>
      <c r="H239" s="81" t="s">
        <v>1190</v>
      </c>
      <c r="I239" s="81" t="s">
        <v>1191</v>
      </c>
      <c r="J239" s="81" t="s">
        <v>1192</v>
      </c>
      <c r="K239" s="82" t="s">
        <v>70</v>
      </c>
      <c r="M239" s="79"/>
      <c r="P239" s="5"/>
      <c r="R239" s="171"/>
      <c r="S239" s="39"/>
      <c r="T239" s="6"/>
      <c r="U239" s="6"/>
      <c r="V239" s="6"/>
      <c r="W239" s="6"/>
      <c r="X239" s="6"/>
      <c r="Y239" s="6"/>
      <c r="Z239" s="6"/>
      <c r="AA239" s="6"/>
      <c r="AB239" s="6"/>
      <c r="AC239" s="6"/>
      <c r="AD239" s="6"/>
      <c r="AE239" s="6"/>
      <c r="AF239" s="6"/>
      <c r="AG239" s="6"/>
      <c r="AH239" s="6"/>
      <c r="AI239" s="6"/>
      <c r="AJ239" s="6"/>
      <c r="AK239" s="6"/>
      <c r="AL239" s="6"/>
      <c r="AM239" s="6"/>
    </row>
    <row r="240" spans="1:39" s="4" customFormat="1" ht="15" hidden="1" customHeight="1" outlineLevel="1" x14ac:dyDescent="0.25">
      <c r="A240" s="144"/>
      <c r="B240" s="26" t="s">
        <v>1213</v>
      </c>
      <c r="C240" s="597"/>
      <c r="D240" s="26" t="s">
        <v>1193</v>
      </c>
      <c r="E240" s="83">
        <v>4700</v>
      </c>
      <c r="F240" s="83">
        <v>6000</v>
      </c>
      <c r="G240" s="83">
        <v>5400</v>
      </c>
      <c r="H240" s="157">
        <v>2600</v>
      </c>
      <c r="I240" s="83">
        <v>4500</v>
      </c>
      <c r="J240" s="83">
        <v>6300</v>
      </c>
      <c r="K240" s="84">
        <v>180</v>
      </c>
      <c r="M240" s="79"/>
      <c r="P240" s="5"/>
      <c r="R240" s="171"/>
      <c r="S240" s="39"/>
      <c r="T240" s="6"/>
      <c r="U240" s="6"/>
      <c r="V240" s="6"/>
      <c r="W240" s="6"/>
      <c r="X240" s="6"/>
      <c r="Y240" s="6"/>
      <c r="Z240" s="6"/>
      <c r="AA240" s="6"/>
      <c r="AB240" s="6"/>
      <c r="AC240" s="6"/>
      <c r="AD240" s="6"/>
      <c r="AE240" s="6"/>
      <c r="AF240" s="6"/>
      <c r="AG240" s="6"/>
      <c r="AH240" s="6"/>
      <c r="AI240" s="6"/>
      <c r="AJ240" s="6"/>
      <c r="AK240" s="6"/>
      <c r="AL240" s="6"/>
      <c r="AM240" s="6"/>
    </row>
    <row r="241" spans="1:39" s="4" customFormat="1" ht="15" hidden="1" customHeight="1" outlineLevel="1" x14ac:dyDescent="0.25">
      <c r="A241" s="144"/>
      <c r="B241" s="26" t="s">
        <v>1214</v>
      </c>
      <c r="C241" s="597"/>
      <c r="D241" s="26" t="s">
        <v>1194</v>
      </c>
      <c r="E241" s="83">
        <v>6100</v>
      </c>
      <c r="F241" s="83">
        <v>9000</v>
      </c>
      <c r="G241" s="83">
        <v>7200</v>
      </c>
      <c r="H241" s="157">
        <v>3600</v>
      </c>
      <c r="I241" s="83">
        <v>6300</v>
      </c>
      <c r="J241" s="83">
        <v>8900</v>
      </c>
      <c r="K241" s="84">
        <v>300</v>
      </c>
      <c r="M241" s="79"/>
      <c r="P241" s="5"/>
      <c r="R241" s="171"/>
      <c r="S241" s="39"/>
      <c r="T241" s="6"/>
      <c r="U241" s="6"/>
      <c r="V241" s="6"/>
      <c r="W241" s="6"/>
      <c r="X241" s="6"/>
      <c r="Y241" s="6"/>
      <c r="Z241" s="6"/>
      <c r="AA241" s="6"/>
      <c r="AB241" s="6"/>
      <c r="AC241" s="6"/>
      <c r="AD241" s="6"/>
      <c r="AE241" s="6"/>
      <c r="AF241" s="6"/>
      <c r="AG241" s="6"/>
      <c r="AH241" s="6"/>
      <c r="AI241" s="6"/>
      <c r="AJ241" s="6"/>
      <c r="AK241" s="6"/>
      <c r="AL241" s="6"/>
      <c r="AM241" s="6"/>
    </row>
    <row r="242" spans="1:39" s="4" customFormat="1" ht="15" hidden="1" customHeight="1" outlineLevel="1" x14ac:dyDescent="0.25">
      <c r="A242" s="144"/>
      <c r="B242" s="26" t="s">
        <v>1215</v>
      </c>
      <c r="C242" s="597"/>
      <c r="D242" s="26" t="s">
        <v>1195</v>
      </c>
      <c r="E242" s="83">
        <v>8300</v>
      </c>
      <c r="F242" s="83">
        <v>11800</v>
      </c>
      <c r="G242" s="83">
        <v>9500</v>
      </c>
      <c r="H242" s="157">
        <v>4700</v>
      </c>
      <c r="I242" s="83">
        <v>9600</v>
      </c>
      <c r="J242" s="83">
        <v>16700</v>
      </c>
      <c r="K242" s="84">
        <v>470</v>
      </c>
      <c r="M242" s="79"/>
      <c r="P242" s="5"/>
      <c r="R242" s="171"/>
      <c r="S242" s="39"/>
      <c r="T242" s="6"/>
      <c r="U242" s="6"/>
      <c r="V242" s="6"/>
      <c r="W242" s="6"/>
      <c r="X242" s="6"/>
      <c r="Y242" s="6"/>
      <c r="Z242" s="6"/>
      <c r="AA242" s="6"/>
      <c r="AB242" s="6"/>
      <c r="AC242" s="6"/>
      <c r="AD242" s="6"/>
      <c r="AE242" s="6"/>
      <c r="AF242" s="6"/>
      <c r="AG242" s="6"/>
      <c r="AH242" s="6"/>
      <c r="AI242" s="6"/>
      <c r="AJ242" s="6"/>
      <c r="AK242" s="6"/>
      <c r="AL242" s="6"/>
      <c r="AM242" s="6"/>
    </row>
    <row r="243" spans="1:39" s="4" customFormat="1" ht="15" hidden="1" customHeight="1" outlineLevel="1" x14ac:dyDescent="0.25">
      <c r="A243" s="144"/>
      <c r="B243" s="599"/>
      <c r="C243" s="597"/>
      <c r="D243" s="26" t="s">
        <v>1196</v>
      </c>
      <c r="E243" s="83">
        <v>0</v>
      </c>
      <c r="F243" s="83">
        <v>0</v>
      </c>
      <c r="G243" s="83">
        <v>0</v>
      </c>
      <c r="H243" s="157">
        <v>0</v>
      </c>
      <c r="I243" s="83">
        <v>0</v>
      </c>
      <c r="J243" s="83">
        <v>0</v>
      </c>
      <c r="K243" s="84">
        <v>0</v>
      </c>
      <c r="M243" s="79"/>
      <c r="P243" s="5"/>
      <c r="R243" s="171"/>
      <c r="S243" s="39"/>
      <c r="T243" s="6"/>
      <c r="U243" s="6"/>
      <c r="V243" s="6"/>
      <c r="W243" s="6"/>
      <c r="X243" s="6"/>
      <c r="Y243" s="6"/>
      <c r="Z243" s="6"/>
      <c r="AA243" s="6"/>
      <c r="AB243" s="6"/>
      <c r="AC243" s="6"/>
      <c r="AD243" s="6"/>
      <c r="AE243" s="6"/>
      <c r="AF243" s="6"/>
      <c r="AG243" s="6"/>
      <c r="AH243" s="6"/>
      <c r="AI243" s="6"/>
      <c r="AJ243" s="6"/>
      <c r="AK243" s="6"/>
      <c r="AL243" s="6"/>
      <c r="AM243" s="6"/>
    </row>
    <row r="244" spans="1:39" s="4" customFormat="1" ht="15" hidden="1" customHeight="1" outlineLevel="1" x14ac:dyDescent="0.25">
      <c r="A244" s="144"/>
      <c r="B244" s="80" t="s">
        <v>8</v>
      </c>
      <c r="C244" s="597"/>
      <c r="D244" s="597"/>
      <c r="M244" s="79"/>
      <c r="P244" s="5"/>
      <c r="R244" s="171"/>
      <c r="S244" s="39"/>
      <c r="T244" s="6"/>
      <c r="U244" s="6"/>
      <c r="V244" s="6"/>
      <c r="W244" s="6"/>
      <c r="X244" s="6"/>
      <c r="Y244" s="6"/>
      <c r="Z244" s="6"/>
      <c r="AA244" s="6"/>
      <c r="AB244" s="6"/>
      <c r="AC244" s="6"/>
      <c r="AD244" s="6"/>
      <c r="AE244" s="6"/>
      <c r="AF244" s="6"/>
      <c r="AG244" s="6"/>
      <c r="AH244" s="6"/>
      <c r="AI244" s="6"/>
      <c r="AJ244" s="6"/>
      <c r="AK244" s="6"/>
      <c r="AL244" s="6"/>
      <c r="AM244" s="6"/>
    </row>
    <row r="245" spans="1:39" s="4" customFormat="1" ht="15" hidden="1" customHeight="1" outlineLevel="1" x14ac:dyDescent="0.25">
      <c r="A245" s="144"/>
      <c r="B245" s="26" t="s">
        <v>1230</v>
      </c>
      <c r="C245" s="597"/>
      <c r="D245" s="85">
        <v>0</v>
      </c>
      <c r="F245" s="80" t="s">
        <v>1082</v>
      </c>
      <c r="H245" s="80">
        <v>0</v>
      </c>
      <c r="M245" s="79"/>
      <c r="P245" s="5"/>
      <c r="R245" s="171"/>
      <c r="S245" s="39"/>
      <c r="T245" s="6"/>
      <c r="U245" s="6"/>
      <c r="V245" s="6"/>
      <c r="W245" s="6"/>
      <c r="X245" s="6"/>
      <c r="Y245" s="6"/>
      <c r="Z245" s="6"/>
      <c r="AA245" s="6"/>
      <c r="AB245" s="6"/>
      <c r="AC245" s="6"/>
      <c r="AD245" s="6"/>
      <c r="AE245" s="6"/>
      <c r="AF245" s="6"/>
      <c r="AG245" s="6"/>
      <c r="AH245" s="6"/>
      <c r="AI245" s="6"/>
      <c r="AJ245" s="6"/>
      <c r="AK245" s="6"/>
      <c r="AL245" s="6"/>
      <c r="AM245" s="6"/>
    </row>
    <row r="246" spans="1:39" s="4" customFormat="1" ht="15" hidden="1" customHeight="1" outlineLevel="1" x14ac:dyDescent="0.25">
      <c r="A246" s="144"/>
      <c r="B246" s="26" t="s">
        <v>1081</v>
      </c>
      <c r="C246" s="597"/>
      <c r="D246" s="85">
        <v>0.01</v>
      </c>
      <c r="E246" s="115" t="s">
        <v>1084</v>
      </c>
      <c r="F246" s="26" t="s">
        <v>78</v>
      </c>
      <c r="H246" s="42">
        <v>1</v>
      </c>
      <c r="M246" s="79"/>
      <c r="P246" s="5"/>
      <c r="R246" s="171"/>
      <c r="S246" s="39"/>
      <c r="T246" s="6"/>
      <c r="U246" s="6"/>
      <c r="V246" s="6"/>
      <c r="W246" s="6"/>
      <c r="X246" s="6"/>
      <c r="Y246" s="6"/>
      <c r="Z246" s="6"/>
      <c r="AA246" s="6"/>
      <c r="AB246" s="6"/>
      <c r="AC246" s="6"/>
      <c r="AD246" s="6"/>
      <c r="AE246" s="6"/>
      <c r="AF246" s="6"/>
      <c r="AG246" s="6"/>
      <c r="AH246" s="6"/>
      <c r="AI246" s="6"/>
      <c r="AJ246" s="6"/>
      <c r="AK246" s="6"/>
      <c r="AL246" s="6"/>
      <c r="AM246" s="6"/>
    </row>
    <row r="247" spans="1:39" s="4" customFormat="1" ht="15" hidden="1" customHeight="1" outlineLevel="1" x14ac:dyDescent="0.25">
      <c r="A247" s="144"/>
      <c r="B247" s="26" t="s">
        <v>1231</v>
      </c>
      <c r="C247" s="597"/>
      <c r="D247" s="85">
        <v>0.02</v>
      </c>
      <c r="E247" s="115" t="s">
        <v>1085</v>
      </c>
      <c r="F247" s="26" t="s">
        <v>80</v>
      </c>
      <c r="H247" s="42">
        <v>2</v>
      </c>
      <c r="M247" s="79"/>
      <c r="P247" s="5"/>
      <c r="R247" s="171"/>
      <c r="S247" s="39"/>
      <c r="T247" s="6"/>
      <c r="U247" s="6"/>
      <c r="V247" s="6"/>
      <c r="W247" s="6"/>
      <c r="X247" s="6"/>
      <c r="Y247" s="6"/>
      <c r="Z247" s="6"/>
      <c r="AA247" s="6"/>
      <c r="AB247" s="6"/>
      <c r="AC247" s="6"/>
      <c r="AD247" s="6"/>
      <c r="AE247" s="6"/>
      <c r="AF247" s="6"/>
      <c r="AG247" s="6"/>
      <c r="AH247" s="6"/>
      <c r="AI247" s="6"/>
      <c r="AJ247" s="6"/>
      <c r="AK247" s="6"/>
      <c r="AL247" s="6"/>
      <c r="AM247" s="6"/>
    </row>
    <row r="248" spans="1:39" s="4" customFormat="1" ht="15" hidden="1" customHeight="1" outlineLevel="1" x14ac:dyDescent="0.25">
      <c r="A248" s="144"/>
      <c r="B248" s="26" t="s">
        <v>969</v>
      </c>
      <c r="C248" s="597"/>
      <c r="D248" s="85">
        <v>0.03</v>
      </c>
      <c r="E248" s="115" t="s">
        <v>1086</v>
      </c>
      <c r="F248" s="26" t="s">
        <v>82</v>
      </c>
      <c r="H248" s="42">
        <v>3</v>
      </c>
      <c r="M248" s="79"/>
      <c r="P248" s="5"/>
      <c r="R248" s="171"/>
      <c r="S248" s="39"/>
      <c r="T248" s="6"/>
      <c r="U248" s="6"/>
      <c r="V248" s="6"/>
      <c r="W248" s="6"/>
      <c r="X248" s="6"/>
      <c r="Y248" s="6"/>
      <c r="Z248" s="6"/>
      <c r="AA248" s="6"/>
      <c r="AB248" s="6"/>
      <c r="AC248" s="6"/>
      <c r="AD248" s="6"/>
      <c r="AE248" s="6"/>
      <c r="AF248" s="6"/>
      <c r="AG248" s="6"/>
      <c r="AH248" s="6"/>
      <c r="AI248" s="6"/>
      <c r="AJ248" s="6"/>
      <c r="AK248" s="6"/>
      <c r="AL248" s="6"/>
      <c r="AM248" s="6"/>
    </row>
    <row r="249" spans="1:39" s="4" customFormat="1" ht="15" hidden="1" customHeight="1" outlineLevel="1" x14ac:dyDescent="0.25">
      <c r="A249" s="144"/>
      <c r="B249" s="26" t="s">
        <v>970</v>
      </c>
      <c r="C249" s="597"/>
      <c r="D249" s="85">
        <v>0.04</v>
      </c>
      <c r="E249" s="115" t="s">
        <v>1087</v>
      </c>
      <c r="F249" s="26" t="s">
        <v>84</v>
      </c>
      <c r="H249" s="42">
        <v>4</v>
      </c>
      <c r="M249" s="79"/>
      <c r="P249" s="5"/>
      <c r="R249" s="171"/>
      <c r="S249" s="39"/>
      <c r="T249" s="6"/>
      <c r="U249" s="6"/>
      <c r="V249" s="6"/>
      <c r="W249" s="6"/>
      <c r="X249" s="6"/>
      <c r="Y249" s="6"/>
      <c r="Z249" s="6"/>
      <c r="AA249" s="6"/>
      <c r="AB249" s="6"/>
      <c r="AC249" s="6"/>
      <c r="AD249" s="6"/>
      <c r="AE249" s="6"/>
      <c r="AF249" s="6"/>
      <c r="AG249" s="6"/>
      <c r="AH249" s="6"/>
      <c r="AI249" s="6"/>
      <c r="AJ249" s="6"/>
      <c r="AK249" s="6"/>
      <c r="AL249" s="6"/>
      <c r="AM249" s="6"/>
    </row>
    <row r="250" spans="1:39" s="4" customFormat="1" ht="15" hidden="1" customHeight="1" outlineLevel="1" x14ac:dyDescent="0.25">
      <c r="A250" s="144"/>
      <c r="B250" s="26" t="s">
        <v>1232</v>
      </c>
      <c r="C250" s="597"/>
      <c r="D250" s="85">
        <v>0.05</v>
      </c>
      <c r="E250" s="115" t="s">
        <v>1088</v>
      </c>
      <c r="F250" s="26" t="s">
        <v>86</v>
      </c>
      <c r="H250" s="42">
        <v>5</v>
      </c>
      <c r="M250" s="79"/>
      <c r="P250" s="5"/>
      <c r="R250" s="171"/>
      <c r="S250" s="39"/>
      <c r="T250" s="6"/>
      <c r="U250" s="6"/>
      <c r="V250" s="6"/>
      <c r="W250" s="6"/>
      <c r="X250" s="6"/>
      <c r="Y250" s="6"/>
      <c r="Z250" s="6"/>
      <c r="AA250" s="6"/>
      <c r="AB250" s="6"/>
      <c r="AC250" s="6"/>
      <c r="AD250" s="6"/>
      <c r="AE250" s="6"/>
      <c r="AF250" s="6"/>
      <c r="AG250" s="6"/>
      <c r="AH250" s="6"/>
      <c r="AI250" s="6"/>
      <c r="AJ250" s="6"/>
      <c r="AK250" s="6"/>
      <c r="AL250" s="6"/>
      <c r="AM250" s="6"/>
    </row>
    <row r="251" spans="1:39" s="4" customFormat="1" ht="15" hidden="1" customHeight="1" outlineLevel="1" x14ac:dyDescent="0.25">
      <c r="A251" s="144"/>
      <c r="B251" s="599"/>
      <c r="C251" s="597"/>
      <c r="D251" s="85">
        <v>0.06</v>
      </c>
      <c r="E251" s="115" t="s">
        <v>1089</v>
      </c>
      <c r="F251" s="26" t="s">
        <v>88</v>
      </c>
      <c r="H251" s="42">
        <v>6</v>
      </c>
      <c r="M251" s="79"/>
      <c r="P251" s="5"/>
      <c r="R251" s="171"/>
      <c r="S251" s="39"/>
      <c r="T251" s="6"/>
      <c r="U251" s="6"/>
      <c r="V251" s="6"/>
      <c r="W251" s="6"/>
      <c r="X251" s="6"/>
      <c r="Y251" s="6"/>
      <c r="Z251" s="6"/>
      <c r="AA251" s="6"/>
      <c r="AB251" s="6"/>
      <c r="AC251" s="6"/>
      <c r="AD251" s="6"/>
      <c r="AE251" s="6"/>
      <c r="AF251" s="6"/>
      <c r="AG251" s="6"/>
      <c r="AH251" s="6"/>
      <c r="AI251" s="6"/>
      <c r="AJ251" s="6"/>
      <c r="AK251" s="6"/>
      <c r="AL251" s="6"/>
      <c r="AM251" s="6"/>
    </row>
    <row r="252" spans="1:39" s="4" customFormat="1" ht="15" hidden="1" customHeight="1" outlineLevel="1" x14ac:dyDescent="0.25">
      <c r="A252" s="144"/>
      <c r="B252" s="80" t="s">
        <v>8</v>
      </c>
      <c r="C252" s="597"/>
      <c r="D252" s="85">
        <v>7.0000000000000007E-2</v>
      </c>
      <c r="E252" s="115" t="s">
        <v>1090</v>
      </c>
      <c r="F252" s="26" t="s">
        <v>70</v>
      </c>
      <c r="H252" s="42">
        <v>7</v>
      </c>
      <c r="M252" s="79"/>
      <c r="P252" s="5"/>
      <c r="R252" s="171"/>
      <c r="S252" s="39"/>
      <c r="T252" s="6"/>
      <c r="U252" s="6"/>
      <c r="V252" s="6"/>
      <c r="W252" s="6"/>
      <c r="X252" s="6"/>
      <c r="Y252" s="6"/>
      <c r="Z252" s="6"/>
      <c r="AA252" s="6"/>
      <c r="AB252" s="6"/>
      <c r="AC252" s="6"/>
      <c r="AD252" s="6"/>
      <c r="AE252" s="6"/>
      <c r="AF252" s="6"/>
      <c r="AG252" s="6"/>
      <c r="AH252" s="6"/>
      <c r="AI252" s="6"/>
      <c r="AJ252" s="6"/>
      <c r="AK252" s="6"/>
      <c r="AL252" s="6"/>
      <c r="AM252" s="6"/>
    </row>
    <row r="253" spans="1:39" s="4" customFormat="1" ht="15" hidden="1" customHeight="1" outlineLevel="1" x14ac:dyDescent="0.25">
      <c r="A253" s="144"/>
      <c r="B253" s="26" t="s">
        <v>1197</v>
      </c>
      <c r="C253" s="597"/>
      <c r="D253" s="85">
        <v>0.08</v>
      </c>
      <c r="E253" s="115" t="s">
        <v>1091</v>
      </c>
      <c r="F253" s="26" t="s">
        <v>1184</v>
      </c>
      <c r="H253" s="42">
        <v>8</v>
      </c>
      <c r="M253" s="79"/>
      <c r="P253" s="5"/>
      <c r="R253" s="171"/>
      <c r="S253" s="39"/>
      <c r="T253" s="6"/>
      <c r="U253" s="6"/>
      <c r="V253" s="6"/>
      <c r="W253" s="6"/>
      <c r="X253" s="6"/>
      <c r="Y253" s="6"/>
      <c r="Z253" s="6"/>
      <c r="AA253" s="6"/>
      <c r="AB253" s="6"/>
      <c r="AC253" s="6"/>
      <c r="AD253" s="6"/>
      <c r="AE253" s="6"/>
      <c r="AF253" s="6"/>
      <c r="AG253" s="6"/>
      <c r="AH253" s="6"/>
      <c r="AI253" s="6"/>
      <c r="AJ253" s="6"/>
      <c r="AK253" s="6"/>
      <c r="AL253" s="6"/>
      <c r="AM253" s="6"/>
    </row>
    <row r="254" spans="1:39" s="4" customFormat="1" ht="15" hidden="1" customHeight="1" outlineLevel="1" x14ac:dyDescent="0.25">
      <c r="A254" s="144"/>
      <c r="B254" s="26" t="s">
        <v>1198</v>
      </c>
      <c r="C254" s="597"/>
      <c r="D254" s="85">
        <v>0.09</v>
      </c>
      <c r="E254" s="115" t="s">
        <v>1092</v>
      </c>
      <c r="F254" s="26" t="s">
        <v>66</v>
      </c>
      <c r="H254" s="42">
        <v>9</v>
      </c>
      <c r="M254" s="79"/>
      <c r="P254" s="5"/>
      <c r="R254" s="171"/>
      <c r="S254" s="39"/>
      <c r="T254" s="6"/>
      <c r="U254" s="6"/>
      <c r="V254" s="6"/>
      <c r="W254" s="6"/>
      <c r="X254" s="6"/>
      <c r="Y254" s="6"/>
      <c r="Z254" s="6"/>
      <c r="AA254" s="6"/>
      <c r="AB254" s="6"/>
      <c r="AC254" s="6"/>
      <c r="AD254" s="6"/>
      <c r="AE254" s="6"/>
      <c r="AF254" s="6"/>
      <c r="AG254" s="6"/>
      <c r="AH254" s="6"/>
      <c r="AI254" s="6"/>
      <c r="AJ254" s="6"/>
      <c r="AK254" s="6"/>
      <c r="AL254" s="6"/>
      <c r="AM254" s="6"/>
    </row>
    <row r="255" spans="1:39" s="4" customFormat="1" ht="15" hidden="1" customHeight="1" outlineLevel="1" x14ac:dyDescent="0.25">
      <c r="A255" s="144"/>
      <c r="B255" s="26" t="s">
        <v>1199</v>
      </c>
      <c r="C255" s="597"/>
      <c r="D255" s="85">
        <v>0.1</v>
      </c>
      <c r="E255" s="115" t="s">
        <v>1093</v>
      </c>
      <c r="F255" s="43" t="s">
        <v>68</v>
      </c>
      <c r="H255" s="42">
        <v>10</v>
      </c>
      <c r="M255" s="79"/>
      <c r="P255" s="5"/>
      <c r="R255" s="171"/>
      <c r="S255" s="39"/>
      <c r="T255" s="6"/>
      <c r="U255" s="6"/>
      <c r="V255" s="6"/>
      <c r="W255" s="6"/>
      <c r="X255" s="6"/>
      <c r="Y255" s="6"/>
      <c r="Z255" s="6"/>
      <c r="AA255" s="6"/>
      <c r="AB255" s="6"/>
      <c r="AC255" s="6"/>
      <c r="AD255" s="6"/>
      <c r="AE255" s="6"/>
      <c r="AF255" s="6"/>
      <c r="AG255" s="6"/>
      <c r="AH255" s="6"/>
      <c r="AI255" s="6"/>
      <c r="AJ255" s="6"/>
      <c r="AK255" s="6"/>
      <c r="AL255" s="6"/>
      <c r="AM255" s="6"/>
    </row>
    <row r="256" spans="1:39" s="4" customFormat="1" ht="15" hidden="1" customHeight="1" outlineLevel="1" x14ac:dyDescent="0.25">
      <c r="A256" s="144"/>
      <c r="B256" s="26" t="s">
        <v>1200</v>
      </c>
      <c r="C256" s="597"/>
      <c r="D256" s="85">
        <v>0.11</v>
      </c>
      <c r="H256" s="42">
        <v>11</v>
      </c>
      <c r="M256" s="79"/>
      <c r="P256" s="5"/>
      <c r="R256" s="171"/>
      <c r="S256" s="39"/>
      <c r="T256" s="6"/>
      <c r="U256" s="6"/>
      <c r="V256" s="6"/>
      <c r="W256" s="6"/>
      <c r="X256" s="6"/>
      <c r="Y256" s="6"/>
      <c r="Z256" s="6"/>
      <c r="AA256" s="6"/>
      <c r="AB256" s="6"/>
      <c r="AC256" s="6"/>
      <c r="AD256" s="6"/>
      <c r="AE256" s="6"/>
      <c r="AF256" s="6"/>
      <c r="AG256" s="6"/>
      <c r="AH256" s="6"/>
      <c r="AI256" s="6"/>
      <c r="AJ256" s="6"/>
      <c r="AK256" s="6"/>
      <c r="AL256" s="6"/>
      <c r="AM256" s="6"/>
    </row>
    <row r="257" spans="1:39" s="4" customFormat="1" ht="15" hidden="1" customHeight="1" outlineLevel="1" x14ac:dyDescent="0.25">
      <c r="A257" s="144"/>
      <c r="B257" s="26" t="s">
        <v>1201</v>
      </c>
      <c r="C257" s="597"/>
      <c r="D257" s="85">
        <v>0.12</v>
      </c>
      <c r="H257" s="42">
        <v>12</v>
      </c>
      <c r="M257" s="79"/>
      <c r="P257" s="5"/>
      <c r="R257" s="171"/>
      <c r="S257" s="39"/>
      <c r="T257" s="6"/>
      <c r="U257" s="6"/>
      <c r="V257" s="6"/>
      <c r="W257" s="6"/>
      <c r="X257" s="6"/>
      <c r="Y257" s="6"/>
      <c r="Z257" s="6"/>
      <c r="AA257" s="6"/>
      <c r="AB257" s="6"/>
      <c r="AC257" s="6"/>
      <c r="AD257" s="6"/>
      <c r="AE257" s="6"/>
      <c r="AF257" s="6"/>
      <c r="AG257" s="6"/>
      <c r="AH257" s="6"/>
      <c r="AI257" s="6"/>
      <c r="AJ257" s="6"/>
      <c r="AK257" s="6"/>
      <c r="AL257" s="6"/>
      <c r="AM257" s="6"/>
    </row>
    <row r="258" spans="1:39" s="4" customFormat="1" ht="15" hidden="1" customHeight="1" outlineLevel="1" x14ac:dyDescent="0.25">
      <c r="A258" s="144"/>
      <c r="B258" s="26" t="s">
        <v>1239</v>
      </c>
      <c r="C258" s="597"/>
      <c r="D258" s="85">
        <v>0.13</v>
      </c>
      <c r="H258" s="42">
        <v>13</v>
      </c>
      <c r="M258" s="79"/>
      <c r="P258" s="5"/>
      <c r="R258" s="171"/>
      <c r="S258" s="39"/>
      <c r="T258" s="6"/>
      <c r="U258" s="6"/>
      <c r="V258" s="6"/>
      <c r="W258" s="6"/>
      <c r="X258" s="6"/>
      <c r="Y258" s="6"/>
      <c r="Z258" s="6"/>
      <c r="AA258" s="6"/>
      <c r="AB258" s="6"/>
      <c r="AC258" s="6"/>
      <c r="AD258" s="6"/>
      <c r="AE258" s="6"/>
      <c r="AF258" s="6"/>
      <c r="AG258" s="6"/>
      <c r="AH258" s="6"/>
      <c r="AI258" s="6"/>
      <c r="AJ258" s="6"/>
      <c r="AK258" s="6"/>
      <c r="AL258" s="6"/>
      <c r="AM258" s="6"/>
    </row>
    <row r="259" spans="1:39" s="4" customFormat="1" ht="15" hidden="1" customHeight="1" outlineLevel="1" x14ac:dyDescent="0.25">
      <c r="A259" s="144"/>
      <c r="B259" s="26" t="s">
        <v>1202</v>
      </c>
      <c r="C259" s="597"/>
      <c r="D259" s="85">
        <v>0.14000000000000001</v>
      </c>
      <c r="H259" s="42">
        <v>14</v>
      </c>
      <c r="M259" s="79"/>
      <c r="P259" s="5"/>
      <c r="R259" s="171"/>
      <c r="S259" s="39"/>
      <c r="T259" s="6"/>
      <c r="U259" s="6"/>
      <c r="V259" s="6"/>
      <c r="W259" s="6"/>
      <c r="X259" s="6"/>
      <c r="Y259" s="6"/>
      <c r="Z259" s="6"/>
      <c r="AA259" s="6"/>
      <c r="AB259" s="6"/>
      <c r="AC259" s="6"/>
      <c r="AD259" s="6"/>
      <c r="AE259" s="6"/>
      <c r="AF259" s="6"/>
      <c r="AG259" s="6"/>
      <c r="AH259" s="6"/>
      <c r="AI259" s="6"/>
      <c r="AJ259" s="6"/>
      <c r="AK259" s="6"/>
      <c r="AL259" s="6"/>
      <c r="AM259" s="6"/>
    </row>
    <row r="260" spans="1:39" s="4" customFormat="1" ht="15" hidden="1" customHeight="1" outlineLevel="1" x14ac:dyDescent="0.25">
      <c r="A260" s="144"/>
      <c r="B260" s="26" t="s">
        <v>1203</v>
      </c>
      <c r="C260" s="597"/>
      <c r="D260" s="85">
        <v>0.15</v>
      </c>
      <c r="H260" s="42">
        <v>15</v>
      </c>
      <c r="M260" s="79"/>
      <c r="P260" s="5"/>
      <c r="R260" s="171"/>
      <c r="S260" s="39"/>
      <c r="T260" s="6"/>
      <c r="U260" s="6"/>
      <c r="V260" s="6"/>
      <c r="W260" s="6"/>
      <c r="X260" s="6"/>
      <c r="Y260" s="6"/>
      <c r="Z260" s="6"/>
      <c r="AA260" s="6"/>
      <c r="AB260" s="6"/>
      <c r="AC260" s="6"/>
      <c r="AD260" s="6"/>
      <c r="AE260" s="6"/>
      <c r="AF260" s="6"/>
      <c r="AG260" s="6"/>
      <c r="AH260" s="6"/>
      <c r="AI260" s="6"/>
      <c r="AJ260" s="6"/>
      <c r="AK260" s="6"/>
      <c r="AL260" s="6"/>
      <c r="AM260" s="6"/>
    </row>
    <row r="261" spans="1:39" s="4" customFormat="1" ht="15" hidden="1" customHeight="1" outlineLevel="1" x14ac:dyDescent="0.25">
      <c r="A261" s="144"/>
      <c r="B261" s="26" t="s">
        <v>1233</v>
      </c>
      <c r="C261" s="597"/>
      <c r="D261" s="85">
        <v>0.16</v>
      </c>
      <c r="H261" s="42">
        <v>16</v>
      </c>
      <c r="M261" s="79"/>
      <c r="P261" s="5"/>
      <c r="R261" s="171"/>
      <c r="S261" s="39"/>
      <c r="T261" s="6"/>
      <c r="U261" s="6"/>
      <c r="V261" s="6"/>
      <c r="W261" s="6"/>
      <c r="X261" s="6"/>
      <c r="Y261" s="6"/>
      <c r="Z261" s="6"/>
      <c r="AA261" s="6"/>
      <c r="AB261" s="6"/>
      <c r="AC261" s="6"/>
      <c r="AD261" s="6"/>
      <c r="AE261" s="6"/>
      <c r="AF261" s="6"/>
      <c r="AG261" s="6"/>
      <c r="AH261" s="6"/>
      <c r="AI261" s="6"/>
      <c r="AJ261" s="6"/>
      <c r="AK261" s="6"/>
      <c r="AL261" s="6"/>
      <c r="AM261" s="6"/>
    </row>
    <row r="262" spans="1:39" s="4" customFormat="1" ht="15" hidden="1" customHeight="1" outlineLevel="1" x14ac:dyDescent="0.25">
      <c r="A262" s="144"/>
      <c r="B262" s="26" t="s">
        <v>1094</v>
      </c>
      <c r="C262" s="597"/>
      <c r="D262" s="85">
        <v>0.17</v>
      </c>
      <c r="H262" s="42">
        <v>17</v>
      </c>
      <c r="M262" s="79"/>
      <c r="P262" s="5"/>
      <c r="R262" s="171"/>
      <c r="S262" s="39"/>
      <c r="T262" s="6"/>
      <c r="U262" s="6"/>
      <c r="V262" s="6"/>
      <c r="W262" s="6"/>
      <c r="X262" s="6"/>
      <c r="Y262" s="6"/>
      <c r="Z262" s="6"/>
      <c r="AA262" s="6"/>
      <c r="AB262" s="6"/>
      <c r="AC262" s="6"/>
      <c r="AD262" s="6"/>
      <c r="AE262" s="6"/>
      <c r="AF262" s="6"/>
      <c r="AG262" s="6"/>
      <c r="AH262" s="6"/>
      <c r="AI262" s="6"/>
      <c r="AJ262" s="6"/>
      <c r="AK262" s="6"/>
      <c r="AL262" s="6"/>
      <c r="AM262" s="6"/>
    </row>
    <row r="263" spans="1:39" s="4" customFormat="1" ht="15" hidden="1" customHeight="1" outlineLevel="1" x14ac:dyDescent="0.25">
      <c r="A263" s="144"/>
      <c r="B263" s="599"/>
      <c r="C263" s="597"/>
      <c r="D263" s="85">
        <v>0.18</v>
      </c>
      <c r="H263" s="42">
        <v>18</v>
      </c>
      <c r="M263" s="79"/>
      <c r="P263" s="5"/>
      <c r="R263" s="171"/>
      <c r="S263" s="39"/>
      <c r="T263" s="6"/>
      <c r="U263" s="6"/>
      <c r="V263" s="6"/>
      <c r="W263" s="6"/>
      <c r="X263" s="6"/>
      <c r="Y263" s="6"/>
      <c r="Z263" s="6"/>
      <c r="AA263" s="6"/>
      <c r="AB263" s="6"/>
      <c r="AC263" s="6"/>
      <c r="AD263" s="6"/>
      <c r="AE263" s="6"/>
      <c r="AF263" s="6"/>
      <c r="AG263" s="6"/>
      <c r="AH263" s="6"/>
      <c r="AI263" s="6"/>
      <c r="AJ263" s="6"/>
      <c r="AK263" s="6"/>
      <c r="AL263" s="6"/>
      <c r="AM263" s="6"/>
    </row>
    <row r="264" spans="1:39" s="4" customFormat="1" ht="15" hidden="1" customHeight="1" outlineLevel="1" x14ac:dyDescent="0.25">
      <c r="A264" s="144"/>
      <c r="B264" s="80" t="s">
        <v>8</v>
      </c>
      <c r="C264" s="597"/>
      <c r="D264" s="85">
        <v>0.19</v>
      </c>
      <c r="H264" s="42">
        <v>19</v>
      </c>
      <c r="M264" s="79"/>
      <c r="P264" s="5"/>
      <c r="R264" s="171"/>
      <c r="S264" s="39"/>
      <c r="T264" s="6"/>
      <c r="U264" s="6"/>
      <c r="V264" s="6"/>
      <c r="W264" s="6"/>
      <c r="X264" s="6"/>
      <c r="Y264" s="6"/>
      <c r="Z264" s="6"/>
      <c r="AA264" s="6"/>
      <c r="AB264" s="6"/>
      <c r="AC264" s="6"/>
      <c r="AD264" s="6"/>
      <c r="AE264" s="6"/>
      <c r="AF264" s="6"/>
      <c r="AG264" s="6"/>
      <c r="AH264" s="6"/>
      <c r="AI264" s="6"/>
      <c r="AJ264" s="6"/>
      <c r="AK264" s="6"/>
      <c r="AL264" s="6"/>
      <c r="AM264" s="6"/>
    </row>
    <row r="265" spans="1:39" s="4" customFormat="1" ht="15" hidden="1" customHeight="1" outlineLevel="1" x14ac:dyDescent="0.25">
      <c r="A265" s="144"/>
      <c r="B265" s="26" t="s">
        <v>1204</v>
      </c>
      <c r="C265" s="597"/>
      <c r="D265" s="85">
        <v>0.2</v>
      </c>
      <c r="H265" s="42">
        <v>20</v>
      </c>
      <c r="M265" s="79"/>
      <c r="P265" s="5"/>
      <c r="R265" s="171"/>
      <c r="S265" s="39"/>
      <c r="T265" s="6"/>
      <c r="U265" s="6"/>
      <c r="V265" s="6"/>
      <c r="W265" s="6"/>
      <c r="X265" s="6"/>
      <c r="Y265" s="6"/>
      <c r="Z265" s="6"/>
      <c r="AA265" s="6"/>
      <c r="AB265" s="6"/>
      <c r="AC265" s="6"/>
      <c r="AD265" s="6"/>
      <c r="AE265" s="6"/>
      <c r="AF265" s="6"/>
      <c r="AG265" s="6"/>
      <c r="AH265" s="6"/>
      <c r="AI265" s="6"/>
      <c r="AJ265" s="6"/>
      <c r="AK265" s="6"/>
      <c r="AL265" s="6"/>
      <c r="AM265" s="6"/>
    </row>
    <row r="266" spans="1:39" s="4" customFormat="1" ht="15" hidden="1" customHeight="1" outlineLevel="1" x14ac:dyDescent="0.25">
      <c r="A266" s="144"/>
      <c r="B266" s="26" t="s">
        <v>1205</v>
      </c>
      <c r="C266" s="597"/>
      <c r="D266" s="85">
        <v>0.21</v>
      </c>
      <c r="H266" s="42">
        <v>21</v>
      </c>
      <c r="M266" s="79"/>
      <c r="P266" s="5"/>
      <c r="R266" s="171"/>
      <c r="S266" s="39"/>
      <c r="T266" s="6"/>
      <c r="U266" s="6"/>
      <c r="V266" s="6"/>
      <c r="W266" s="6"/>
      <c r="X266" s="6"/>
      <c r="Y266" s="6"/>
      <c r="Z266" s="6"/>
      <c r="AA266" s="6"/>
      <c r="AB266" s="6"/>
      <c r="AC266" s="6"/>
      <c r="AD266" s="6"/>
      <c r="AE266" s="6"/>
      <c r="AF266" s="6"/>
      <c r="AG266" s="6"/>
      <c r="AH266" s="6"/>
      <c r="AI266" s="6"/>
      <c r="AJ266" s="6"/>
      <c r="AK266" s="6"/>
      <c r="AL266" s="6"/>
      <c r="AM266" s="6"/>
    </row>
    <row r="267" spans="1:39" s="4" customFormat="1" ht="15" hidden="1" customHeight="1" outlineLevel="1" x14ac:dyDescent="0.25">
      <c r="A267" s="144"/>
      <c r="B267" s="26" t="s">
        <v>1206</v>
      </c>
      <c r="C267" s="597"/>
      <c r="D267" s="85">
        <v>0.22</v>
      </c>
      <c r="H267" s="42">
        <v>22</v>
      </c>
      <c r="M267" s="79"/>
      <c r="P267" s="5"/>
      <c r="R267" s="171"/>
      <c r="S267" s="39"/>
      <c r="T267" s="6"/>
      <c r="U267" s="6"/>
      <c r="V267" s="6"/>
      <c r="W267" s="6"/>
      <c r="X267" s="6"/>
      <c r="Y267" s="6"/>
      <c r="Z267" s="6"/>
      <c r="AA267" s="6"/>
      <c r="AB267" s="6"/>
      <c r="AC267" s="6"/>
      <c r="AD267" s="6"/>
      <c r="AE267" s="6"/>
      <c r="AF267" s="6"/>
      <c r="AG267" s="6"/>
      <c r="AH267" s="6"/>
      <c r="AI267" s="6"/>
      <c r="AJ267" s="6"/>
      <c r="AK267" s="6"/>
      <c r="AL267" s="6"/>
      <c r="AM267" s="6"/>
    </row>
    <row r="268" spans="1:39" s="4" customFormat="1" ht="15" hidden="1" customHeight="1" outlineLevel="1" x14ac:dyDescent="0.25">
      <c r="A268" s="144"/>
      <c r="B268" s="26" t="s">
        <v>1207</v>
      </c>
      <c r="C268" s="597"/>
      <c r="D268" s="85">
        <v>0.23</v>
      </c>
      <c r="H268" s="42">
        <v>23</v>
      </c>
      <c r="M268" s="79"/>
      <c r="P268" s="5"/>
      <c r="R268" s="171"/>
      <c r="S268" s="39"/>
      <c r="T268" s="6"/>
      <c r="U268" s="6"/>
      <c r="V268" s="6"/>
      <c r="W268" s="6"/>
      <c r="X268" s="6"/>
      <c r="Y268" s="6"/>
      <c r="Z268" s="6"/>
      <c r="AA268" s="6"/>
      <c r="AB268" s="6"/>
      <c r="AC268" s="6"/>
      <c r="AD268" s="6"/>
      <c r="AE268" s="6"/>
      <c r="AF268" s="6"/>
      <c r="AG268" s="6"/>
      <c r="AH268" s="6"/>
      <c r="AI268" s="6"/>
      <c r="AJ268" s="6"/>
      <c r="AK268" s="6"/>
      <c r="AL268" s="6"/>
      <c r="AM268" s="6"/>
    </row>
    <row r="269" spans="1:39" s="4" customFormat="1" ht="15" hidden="1" customHeight="1" outlineLevel="1" x14ac:dyDescent="0.25">
      <c r="A269" s="144"/>
      <c r="B269" s="26" t="s">
        <v>1208</v>
      </c>
      <c r="C269" s="597"/>
      <c r="D269" s="85">
        <v>0.24</v>
      </c>
      <c r="H269" s="42">
        <v>24</v>
      </c>
      <c r="M269" s="79"/>
      <c r="P269" s="5"/>
      <c r="R269" s="171"/>
      <c r="S269" s="39"/>
      <c r="T269" s="6"/>
      <c r="U269" s="6"/>
      <c r="V269" s="6"/>
      <c r="W269" s="6"/>
      <c r="X269" s="6"/>
      <c r="Y269" s="6"/>
      <c r="Z269" s="6"/>
      <c r="AA269" s="6"/>
      <c r="AB269" s="6"/>
      <c r="AC269" s="6"/>
      <c r="AD269" s="6"/>
      <c r="AE269" s="6"/>
      <c r="AF269" s="6"/>
      <c r="AG269" s="6"/>
      <c r="AH269" s="6"/>
      <c r="AI269" s="6"/>
      <c r="AJ269" s="6"/>
      <c r="AK269" s="6"/>
      <c r="AL269" s="6"/>
      <c r="AM269" s="6"/>
    </row>
    <row r="270" spans="1:39" s="4" customFormat="1" ht="15" hidden="1" customHeight="1" outlineLevel="1" x14ac:dyDescent="0.25">
      <c r="A270" s="144"/>
      <c r="B270" s="26" t="s">
        <v>1234</v>
      </c>
      <c r="C270" s="597"/>
      <c r="D270" s="85">
        <v>0.25</v>
      </c>
      <c r="H270" s="42">
        <v>25</v>
      </c>
      <c r="M270" s="79"/>
      <c r="P270" s="5"/>
      <c r="R270" s="171"/>
      <c r="S270" s="39"/>
      <c r="T270" s="6"/>
      <c r="U270" s="6"/>
      <c r="V270" s="6"/>
      <c r="W270" s="6"/>
      <c r="X270" s="6"/>
      <c r="Y270" s="6"/>
      <c r="Z270" s="6"/>
      <c r="AA270" s="6"/>
      <c r="AB270" s="6"/>
      <c r="AC270" s="6"/>
      <c r="AD270" s="6"/>
      <c r="AE270" s="6"/>
      <c r="AF270" s="6"/>
      <c r="AG270" s="6"/>
      <c r="AH270" s="6"/>
      <c r="AI270" s="6"/>
      <c r="AJ270" s="6"/>
      <c r="AK270" s="6"/>
      <c r="AL270" s="6"/>
      <c r="AM270" s="6"/>
    </row>
    <row r="271" spans="1:39" s="4" customFormat="1" ht="15" hidden="1" customHeight="1" outlineLevel="1" x14ac:dyDescent="0.25">
      <c r="A271" s="144"/>
      <c r="B271" s="26" t="s">
        <v>1209</v>
      </c>
      <c r="C271" s="597"/>
      <c r="D271" s="85">
        <v>0.26</v>
      </c>
      <c r="H271" s="42">
        <v>26</v>
      </c>
      <c r="M271" s="79"/>
      <c r="P271" s="5"/>
      <c r="R271" s="171"/>
      <c r="S271" s="39"/>
      <c r="T271" s="6"/>
      <c r="U271" s="6"/>
      <c r="V271" s="6"/>
      <c r="W271" s="6"/>
      <c r="X271" s="6"/>
      <c r="Y271" s="6"/>
      <c r="Z271" s="6"/>
      <c r="AA271" s="6"/>
      <c r="AB271" s="6"/>
      <c r="AC271" s="6"/>
      <c r="AD271" s="6"/>
      <c r="AE271" s="6"/>
      <c r="AF271" s="6"/>
      <c r="AG271" s="6"/>
      <c r="AH271" s="6"/>
      <c r="AI271" s="6"/>
      <c r="AJ271" s="6"/>
      <c r="AK271" s="6"/>
      <c r="AL271" s="6"/>
      <c r="AM271" s="6"/>
    </row>
    <row r="272" spans="1:39" s="4" customFormat="1" ht="15" hidden="1" customHeight="1" outlineLevel="1" x14ac:dyDescent="0.25">
      <c r="A272" s="144"/>
      <c r="B272" s="26" t="s">
        <v>1235</v>
      </c>
      <c r="C272" s="597"/>
      <c r="D272" s="85">
        <v>0.27</v>
      </c>
      <c r="H272" s="42">
        <v>27</v>
      </c>
      <c r="M272" s="79"/>
      <c r="P272" s="5"/>
      <c r="R272" s="171"/>
      <c r="S272" s="39"/>
      <c r="T272" s="6"/>
      <c r="U272" s="6"/>
      <c r="V272" s="6"/>
      <c r="W272" s="6"/>
      <c r="X272" s="6"/>
      <c r="Y272" s="6"/>
      <c r="Z272" s="6"/>
      <c r="AA272" s="6"/>
      <c r="AB272" s="6"/>
      <c r="AC272" s="6"/>
      <c r="AD272" s="6"/>
      <c r="AE272" s="6"/>
      <c r="AF272" s="6"/>
      <c r="AG272" s="6"/>
      <c r="AH272" s="6"/>
      <c r="AI272" s="6"/>
      <c r="AJ272" s="6"/>
      <c r="AK272" s="6"/>
      <c r="AL272" s="6"/>
      <c r="AM272" s="6"/>
    </row>
    <row r="273" spans="1:39" s="4" customFormat="1" ht="15" hidden="1" customHeight="1" outlineLevel="1" x14ac:dyDescent="0.25">
      <c r="A273" s="144"/>
      <c r="B273" s="26" t="s">
        <v>1210</v>
      </c>
      <c r="C273" s="597"/>
      <c r="D273" s="85">
        <v>0.28000000000000003</v>
      </c>
      <c r="H273" s="42">
        <v>28</v>
      </c>
      <c r="M273" s="79"/>
      <c r="P273" s="5"/>
      <c r="R273" s="171"/>
      <c r="S273" s="39"/>
      <c r="T273" s="6"/>
      <c r="U273" s="6"/>
      <c r="V273" s="6"/>
      <c r="W273" s="6"/>
      <c r="X273" s="6"/>
      <c r="Y273" s="6"/>
      <c r="Z273" s="6"/>
      <c r="AA273" s="6"/>
      <c r="AB273" s="6"/>
      <c r="AC273" s="6"/>
      <c r="AD273" s="6"/>
      <c r="AE273" s="6"/>
      <c r="AF273" s="6"/>
      <c r="AG273" s="6"/>
      <c r="AH273" s="6"/>
      <c r="AI273" s="6"/>
      <c r="AJ273" s="6"/>
      <c r="AK273" s="6"/>
      <c r="AL273" s="6"/>
      <c r="AM273" s="6"/>
    </row>
    <row r="274" spans="1:39" s="4" customFormat="1" ht="15" hidden="1" customHeight="1" outlineLevel="1" x14ac:dyDescent="0.25">
      <c r="A274" s="144"/>
      <c r="B274" s="26" t="s">
        <v>1236</v>
      </c>
      <c r="C274" s="597"/>
      <c r="D274" s="85">
        <v>0.28999999999999998</v>
      </c>
      <c r="H274" s="42">
        <v>29</v>
      </c>
      <c r="M274" s="79"/>
      <c r="P274" s="5"/>
      <c r="R274" s="171"/>
      <c r="S274" s="39"/>
      <c r="T274" s="6"/>
      <c r="U274" s="6"/>
      <c r="V274" s="6"/>
      <c r="W274" s="6"/>
      <c r="X274" s="6"/>
      <c r="Y274" s="6"/>
      <c r="Z274" s="6"/>
      <c r="AA274" s="6"/>
      <c r="AB274" s="6"/>
      <c r="AC274" s="6"/>
      <c r="AD274" s="6"/>
      <c r="AE274" s="6"/>
      <c r="AF274" s="6"/>
      <c r="AG274" s="6"/>
      <c r="AH274" s="6"/>
      <c r="AI274" s="6"/>
      <c r="AJ274" s="6"/>
      <c r="AK274" s="6"/>
      <c r="AL274" s="6"/>
      <c r="AM274" s="6"/>
    </row>
    <row r="275" spans="1:39" s="4" customFormat="1" ht="15" hidden="1" customHeight="1" outlineLevel="1" x14ac:dyDescent="0.25">
      <c r="A275" s="144"/>
      <c r="B275" s="26" t="s">
        <v>1211</v>
      </c>
      <c r="C275" s="597"/>
      <c r="D275" s="85">
        <v>0.3</v>
      </c>
      <c r="H275" s="42">
        <v>30</v>
      </c>
      <c r="M275" s="79"/>
      <c r="P275" s="5"/>
      <c r="R275" s="171"/>
      <c r="S275" s="39"/>
      <c r="T275" s="6"/>
      <c r="U275" s="6"/>
      <c r="V275" s="6"/>
      <c r="W275" s="6"/>
      <c r="X275" s="6"/>
      <c r="Y275" s="6"/>
      <c r="Z275" s="6"/>
      <c r="AA275" s="6"/>
      <c r="AB275" s="6"/>
      <c r="AC275" s="6"/>
      <c r="AD275" s="6"/>
      <c r="AE275" s="6"/>
      <c r="AF275" s="6"/>
      <c r="AG275" s="6"/>
      <c r="AH275" s="6"/>
      <c r="AI275" s="6"/>
      <c r="AJ275" s="6"/>
      <c r="AK275" s="6"/>
      <c r="AL275" s="6"/>
      <c r="AM275" s="6"/>
    </row>
    <row r="276" spans="1:39" s="4" customFormat="1" ht="15" hidden="1" customHeight="1" outlineLevel="1" x14ac:dyDescent="0.25">
      <c r="A276" s="144"/>
      <c r="B276" s="26" t="s">
        <v>1237</v>
      </c>
      <c r="C276" s="597"/>
      <c r="D276" s="85">
        <v>0.35</v>
      </c>
      <c r="H276" s="42">
        <v>31</v>
      </c>
      <c r="M276" s="79"/>
      <c r="P276" s="5"/>
      <c r="R276" s="171"/>
      <c r="S276" s="39"/>
      <c r="T276" s="6"/>
      <c r="U276" s="6"/>
      <c r="V276" s="6"/>
      <c r="W276" s="6"/>
      <c r="X276" s="6"/>
      <c r="Y276" s="6"/>
      <c r="Z276" s="6"/>
      <c r="AA276" s="6"/>
      <c r="AB276" s="6"/>
      <c r="AC276" s="6"/>
      <c r="AD276" s="6"/>
      <c r="AE276" s="6"/>
      <c r="AF276" s="6"/>
      <c r="AG276" s="6"/>
      <c r="AH276" s="6"/>
      <c r="AI276" s="6"/>
      <c r="AJ276" s="6"/>
      <c r="AK276" s="6"/>
      <c r="AL276" s="6"/>
      <c r="AM276" s="6"/>
    </row>
    <row r="277" spans="1:39" s="4" customFormat="1" ht="15" hidden="1" customHeight="1" outlineLevel="1" x14ac:dyDescent="0.25">
      <c r="A277" s="144"/>
      <c r="B277" s="26" t="s">
        <v>1212</v>
      </c>
      <c r="C277" s="597"/>
      <c r="D277" s="85">
        <v>0.4</v>
      </c>
      <c r="H277" s="42">
        <v>32</v>
      </c>
      <c r="M277" s="79"/>
      <c r="P277" s="5"/>
      <c r="R277" s="171"/>
      <c r="S277" s="39"/>
      <c r="T277" s="6"/>
      <c r="U277" s="6"/>
      <c r="V277" s="6"/>
      <c r="W277" s="6"/>
      <c r="X277" s="6"/>
      <c r="Y277" s="6"/>
      <c r="Z277" s="6"/>
      <c r="AA277" s="6"/>
      <c r="AB277" s="6"/>
      <c r="AC277" s="6"/>
      <c r="AD277" s="6"/>
      <c r="AE277" s="6"/>
      <c r="AF277" s="6"/>
      <c r="AG277" s="6"/>
      <c r="AH277" s="6"/>
      <c r="AI277" s="6"/>
      <c r="AJ277" s="6"/>
      <c r="AK277" s="6"/>
      <c r="AL277" s="6"/>
      <c r="AM277" s="6"/>
    </row>
    <row r="278" spans="1:39" s="4" customFormat="1" ht="15" hidden="1" customHeight="1" outlineLevel="1" x14ac:dyDescent="0.25">
      <c r="A278" s="144"/>
      <c r="B278" s="26" t="s">
        <v>1238</v>
      </c>
      <c r="C278" s="597"/>
      <c r="D278" s="85">
        <v>0.45</v>
      </c>
      <c r="H278" s="42">
        <v>33</v>
      </c>
      <c r="M278" s="79"/>
      <c r="P278" s="5"/>
      <c r="R278" s="171"/>
      <c r="S278" s="39"/>
      <c r="T278" s="6"/>
      <c r="U278" s="6"/>
      <c r="V278" s="6"/>
      <c r="W278" s="6"/>
      <c r="X278" s="6"/>
      <c r="Y278" s="6"/>
      <c r="Z278" s="6"/>
      <c r="AA278" s="6"/>
      <c r="AB278" s="6"/>
      <c r="AC278" s="6"/>
      <c r="AD278" s="6"/>
      <c r="AE278" s="6"/>
      <c r="AF278" s="6"/>
      <c r="AG278" s="6"/>
      <c r="AH278" s="6"/>
      <c r="AI278" s="6"/>
      <c r="AJ278" s="6"/>
      <c r="AK278" s="6"/>
      <c r="AL278" s="6"/>
      <c r="AM278" s="6"/>
    </row>
    <row r="279" spans="1:39" s="4" customFormat="1" ht="15" hidden="1" customHeight="1" outlineLevel="1" x14ac:dyDescent="0.25">
      <c r="A279" s="144"/>
      <c r="B279" s="597"/>
      <c r="C279" s="597"/>
      <c r="D279" s="85">
        <v>0.5</v>
      </c>
      <c r="H279" s="42">
        <v>34</v>
      </c>
      <c r="M279" s="79"/>
      <c r="P279" s="5"/>
      <c r="R279" s="171"/>
      <c r="S279" s="39"/>
      <c r="T279" s="6"/>
      <c r="U279" s="6"/>
      <c r="V279" s="6"/>
      <c r="W279" s="6"/>
      <c r="X279" s="6"/>
      <c r="Y279" s="6"/>
      <c r="Z279" s="6"/>
      <c r="AA279" s="6"/>
      <c r="AB279" s="6"/>
      <c r="AC279" s="6"/>
      <c r="AD279" s="6"/>
      <c r="AE279" s="6"/>
      <c r="AF279" s="6"/>
      <c r="AG279" s="6"/>
      <c r="AH279" s="6"/>
      <c r="AI279" s="6"/>
      <c r="AJ279" s="6"/>
      <c r="AK279" s="6"/>
      <c r="AL279" s="6"/>
      <c r="AM279" s="6"/>
    </row>
    <row r="280" spans="1:39" s="4" customFormat="1" ht="15" hidden="1" customHeight="1" outlineLevel="1" x14ac:dyDescent="0.25">
      <c r="A280" s="144"/>
      <c r="B280" s="26" t="s">
        <v>1082</v>
      </c>
      <c r="C280" s="597"/>
      <c r="D280" s="85">
        <v>0.55000000000000004</v>
      </c>
      <c r="H280" s="42">
        <v>35</v>
      </c>
      <c r="M280" s="79"/>
      <c r="P280" s="5"/>
      <c r="R280" s="171"/>
      <c r="S280" s="39"/>
      <c r="T280" s="6"/>
      <c r="U280" s="6"/>
      <c r="V280" s="6"/>
      <c r="W280" s="6"/>
      <c r="X280" s="6"/>
      <c r="Y280" s="6"/>
      <c r="Z280" s="6"/>
      <c r="AA280" s="6"/>
      <c r="AB280" s="6"/>
      <c r="AC280" s="6"/>
      <c r="AD280" s="6"/>
      <c r="AE280" s="6"/>
      <c r="AF280" s="6"/>
      <c r="AG280" s="6"/>
      <c r="AH280" s="6"/>
      <c r="AI280" s="6"/>
      <c r="AJ280" s="6"/>
      <c r="AK280" s="6"/>
      <c r="AL280" s="6"/>
      <c r="AM280" s="6"/>
    </row>
    <row r="281" spans="1:39" s="4" customFormat="1" ht="15" hidden="1" customHeight="1" outlineLevel="1" x14ac:dyDescent="0.25">
      <c r="A281" s="144"/>
      <c r="B281" s="26" t="s">
        <v>1216</v>
      </c>
      <c r="C281" s="597"/>
      <c r="D281" s="85">
        <v>0.6</v>
      </c>
      <c r="H281" s="42">
        <v>36</v>
      </c>
      <c r="M281" s="79"/>
      <c r="P281" s="5"/>
      <c r="R281" s="171"/>
      <c r="S281" s="39"/>
      <c r="T281" s="6"/>
      <c r="U281" s="6"/>
      <c r="V281" s="6"/>
      <c r="W281" s="6"/>
      <c r="X281" s="6"/>
      <c r="Y281" s="6"/>
      <c r="Z281" s="6"/>
      <c r="AA281" s="6"/>
      <c r="AB281" s="6"/>
      <c r="AC281" s="6"/>
      <c r="AD281" s="6"/>
      <c r="AE281" s="6"/>
      <c r="AF281" s="6"/>
      <c r="AG281" s="6"/>
      <c r="AH281" s="6"/>
      <c r="AI281" s="6"/>
      <c r="AJ281" s="6"/>
      <c r="AK281" s="6"/>
      <c r="AL281" s="6"/>
      <c r="AM281" s="6"/>
    </row>
    <row r="282" spans="1:39" s="4" customFormat="1" ht="15" hidden="1" customHeight="1" outlineLevel="1" x14ac:dyDescent="0.25">
      <c r="A282" s="144"/>
      <c r="B282" s="26" t="s">
        <v>1217</v>
      </c>
      <c r="C282" s="597"/>
      <c r="D282" s="85">
        <v>0.65</v>
      </c>
      <c r="H282" s="42">
        <v>37</v>
      </c>
      <c r="M282" s="79"/>
      <c r="P282" s="5"/>
      <c r="R282" s="171"/>
      <c r="S282" s="39"/>
      <c r="T282" s="6"/>
      <c r="U282" s="6"/>
      <c r="V282" s="6"/>
      <c r="W282" s="6"/>
      <c r="X282" s="6"/>
      <c r="Y282" s="6"/>
      <c r="Z282" s="6"/>
      <c r="AA282" s="6"/>
      <c r="AB282" s="6"/>
      <c r="AC282" s="6"/>
      <c r="AD282" s="6"/>
      <c r="AE282" s="6"/>
      <c r="AF282" s="6"/>
      <c r="AG282" s="6"/>
      <c r="AH282" s="6"/>
      <c r="AI282" s="6"/>
      <c r="AJ282" s="6"/>
      <c r="AK282" s="6"/>
      <c r="AL282" s="6"/>
      <c r="AM282" s="6"/>
    </row>
    <row r="283" spans="1:39" s="4" customFormat="1" ht="15" hidden="1" customHeight="1" outlineLevel="1" x14ac:dyDescent="0.25">
      <c r="A283" s="144"/>
      <c r="B283" s="26" t="s">
        <v>1218</v>
      </c>
      <c r="C283" s="597"/>
      <c r="D283" s="85">
        <v>0.7</v>
      </c>
      <c r="H283" s="42">
        <v>38</v>
      </c>
      <c r="M283" s="79"/>
      <c r="P283" s="5"/>
      <c r="R283" s="171"/>
      <c r="S283" s="39"/>
      <c r="T283" s="6"/>
      <c r="U283" s="6"/>
      <c r="V283" s="6"/>
      <c r="W283" s="6"/>
      <c r="X283" s="6"/>
      <c r="Y283" s="6"/>
      <c r="Z283" s="6"/>
      <c r="AA283" s="6"/>
      <c r="AB283" s="6"/>
      <c r="AC283" s="6"/>
      <c r="AD283" s="6"/>
      <c r="AE283" s="6"/>
      <c r="AF283" s="6"/>
      <c r="AG283" s="6"/>
      <c r="AH283" s="6"/>
      <c r="AI283" s="6"/>
      <c r="AJ283" s="6"/>
      <c r="AK283" s="6"/>
      <c r="AL283" s="6"/>
      <c r="AM283" s="6"/>
    </row>
    <row r="284" spans="1:39" s="4" customFormat="1" ht="15" hidden="1" customHeight="1" outlineLevel="1" x14ac:dyDescent="0.25">
      <c r="A284" s="144"/>
      <c r="B284" s="26" t="s">
        <v>1219</v>
      </c>
      <c r="C284" s="597"/>
      <c r="D284" s="85">
        <v>0.75</v>
      </c>
      <c r="H284" s="42">
        <v>39</v>
      </c>
      <c r="M284" s="79"/>
      <c r="P284" s="5"/>
      <c r="R284" s="171"/>
      <c r="S284" s="39"/>
      <c r="T284" s="6"/>
      <c r="U284" s="6"/>
      <c r="V284" s="6"/>
      <c r="W284" s="6"/>
      <c r="X284" s="6"/>
      <c r="Y284" s="6"/>
      <c r="Z284" s="6"/>
      <c r="AA284" s="6"/>
      <c r="AB284" s="6"/>
      <c r="AC284" s="6"/>
      <c r="AD284" s="6"/>
      <c r="AE284" s="6"/>
      <c r="AF284" s="6"/>
      <c r="AG284" s="6"/>
      <c r="AH284" s="6"/>
      <c r="AI284" s="6"/>
      <c r="AJ284" s="6"/>
      <c r="AK284" s="6"/>
      <c r="AL284" s="6"/>
      <c r="AM284" s="6"/>
    </row>
    <row r="285" spans="1:39" s="4" customFormat="1" ht="15" hidden="1" customHeight="1" outlineLevel="1" x14ac:dyDescent="0.25">
      <c r="A285" s="144"/>
      <c r="B285" s="26" t="s">
        <v>1220</v>
      </c>
      <c r="C285" s="597"/>
      <c r="D285" s="85">
        <v>0.8</v>
      </c>
      <c r="H285" s="42">
        <v>40</v>
      </c>
      <c r="M285" s="79"/>
      <c r="P285" s="5"/>
      <c r="R285" s="171"/>
      <c r="S285" s="39"/>
      <c r="T285" s="6"/>
      <c r="U285" s="6"/>
      <c r="V285" s="6"/>
      <c r="W285" s="6"/>
      <c r="X285" s="6"/>
      <c r="Y285" s="6"/>
      <c r="Z285" s="6"/>
      <c r="AA285" s="6"/>
      <c r="AB285" s="6"/>
      <c r="AC285" s="6"/>
      <c r="AD285" s="6"/>
      <c r="AE285" s="6"/>
      <c r="AF285" s="6"/>
      <c r="AG285" s="6"/>
      <c r="AH285" s="6"/>
      <c r="AI285" s="6"/>
      <c r="AJ285" s="6"/>
      <c r="AK285" s="6"/>
      <c r="AL285" s="6"/>
      <c r="AM285" s="6"/>
    </row>
    <row r="286" spans="1:39" s="4" customFormat="1" ht="15" hidden="1" customHeight="1" outlineLevel="1" x14ac:dyDescent="0.25">
      <c r="A286" s="144"/>
      <c r="B286" s="26" t="s">
        <v>1221</v>
      </c>
      <c r="C286" s="597"/>
      <c r="D286" s="85">
        <v>0.85</v>
      </c>
      <c r="H286" s="42">
        <v>41</v>
      </c>
      <c r="M286" s="79"/>
      <c r="P286" s="5"/>
      <c r="R286" s="171"/>
      <c r="S286" s="39"/>
      <c r="T286" s="6"/>
      <c r="U286" s="6"/>
      <c r="V286" s="6"/>
      <c r="W286" s="6"/>
      <c r="X286" s="6"/>
      <c r="Y286" s="6"/>
      <c r="Z286" s="6"/>
      <c r="AA286" s="6"/>
      <c r="AB286" s="6"/>
      <c r="AC286" s="6"/>
      <c r="AD286" s="6"/>
      <c r="AE286" s="6"/>
      <c r="AF286" s="6"/>
      <c r="AG286" s="6"/>
      <c r="AH286" s="6"/>
      <c r="AI286" s="6"/>
      <c r="AJ286" s="6"/>
      <c r="AK286" s="6"/>
      <c r="AL286" s="6"/>
      <c r="AM286" s="6"/>
    </row>
    <row r="287" spans="1:39" s="4" customFormat="1" ht="15" hidden="1" customHeight="1" outlineLevel="1" x14ac:dyDescent="0.25">
      <c r="A287" s="144"/>
      <c r="B287" s="26" t="s">
        <v>1222</v>
      </c>
      <c r="C287" s="597"/>
      <c r="D287" s="85">
        <v>0.9</v>
      </c>
      <c r="H287" s="42">
        <v>42</v>
      </c>
      <c r="M287" s="79"/>
      <c r="P287" s="5"/>
      <c r="R287" s="171"/>
      <c r="S287" s="39"/>
      <c r="T287" s="6"/>
      <c r="U287" s="6"/>
      <c r="V287" s="6"/>
      <c r="W287" s="6"/>
      <c r="X287" s="6"/>
      <c r="Y287" s="6"/>
      <c r="Z287" s="6"/>
      <c r="AA287" s="6"/>
      <c r="AB287" s="6"/>
      <c r="AC287" s="6"/>
      <c r="AD287" s="6"/>
      <c r="AE287" s="6"/>
      <c r="AF287" s="6"/>
      <c r="AG287" s="6"/>
      <c r="AH287" s="6"/>
      <c r="AI287" s="6"/>
      <c r="AJ287" s="6"/>
      <c r="AK287" s="6"/>
      <c r="AL287" s="6"/>
      <c r="AM287" s="6"/>
    </row>
    <row r="288" spans="1:39" s="4" customFormat="1" ht="15" hidden="1" customHeight="1" outlineLevel="1" x14ac:dyDescent="0.25">
      <c r="A288" s="144"/>
      <c r="B288" s="26" t="s">
        <v>1223</v>
      </c>
      <c r="C288" s="597"/>
      <c r="D288" s="85">
        <v>0.95</v>
      </c>
      <c r="H288" s="42">
        <v>43</v>
      </c>
      <c r="M288" s="79"/>
      <c r="P288" s="5"/>
      <c r="R288" s="171"/>
      <c r="S288" s="39"/>
      <c r="T288" s="6"/>
      <c r="U288" s="6"/>
      <c r="V288" s="6"/>
      <c r="W288" s="6"/>
      <c r="X288" s="6"/>
      <c r="Y288" s="6"/>
      <c r="Z288" s="6"/>
      <c r="AA288" s="6"/>
      <c r="AB288" s="6"/>
      <c r="AC288" s="6"/>
      <c r="AD288" s="6"/>
      <c r="AE288" s="6"/>
      <c r="AF288" s="6"/>
      <c r="AG288" s="6"/>
      <c r="AH288" s="6"/>
      <c r="AI288" s="6"/>
      <c r="AJ288" s="6"/>
      <c r="AK288" s="6"/>
      <c r="AL288" s="6"/>
      <c r="AM288" s="6"/>
    </row>
    <row r="289" spans="1:39" s="4" customFormat="1" ht="15" hidden="1" customHeight="1" outlineLevel="1" x14ac:dyDescent="0.25">
      <c r="A289" s="144"/>
      <c r="B289" s="26" t="s">
        <v>1224</v>
      </c>
      <c r="C289" s="597"/>
      <c r="D289" s="85">
        <v>1</v>
      </c>
      <c r="H289" s="42">
        <v>44</v>
      </c>
      <c r="M289" s="79"/>
      <c r="P289" s="5"/>
      <c r="R289" s="171"/>
      <c r="S289" s="39"/>
      <c r="T289" s="6"/>
      <c r="U289" s="6"/>
      <c r="V289" s="6"/>
      <c r="W289" s="6"/>
      <c r="X289" s="6"/>
      <c r="Y289" s="6"/>
      <c r="Z289" s="6"/>
      <c r="AA289" s="6"/>
      <c r="AB289" s="6"/>
      <c r="AC289" s="6"/>
      <c r="AD289" s="6"/>
      <c r="AE289" s="6"/>
      <c r="AF289" s="6"/>
      <c r="AG289" s="6"/>
      <c r="AH289" s="6"/>
      <c r="AI289" s="6"/>
      <c r="AJ289" s="6"/>
      <c r="AK289" s="6"/>
      <c r="AL289" s="6"/>
      <c r="AM289" s="6"/>
    </row>
    <row r="290" spans="1:39" s="4" customFormat="1" ht="15" hidden="1" customHeight="1" outlineLevel="1" x14ac:dyDescent="0.25">
      <c r="A290" s="144"/>
      <c r="B290" s="26" t="s">
        <v>1225</v>
      </c>
      <c r="C290" s="597"/>
      <c r="D290" s="597"/>
      <c r="H290" s="42">
        <v>45</v>
      </c>
      <c r="M290" s="79"/>
      <c r="P290" s="5"/>
      <c r="R290" s="171"/>
      <c r="S290" s="39"/>
      <c r="T290" s="6"/>
      <c r="U290" s="6"/>
      <c r="V290" s="6"/>
      <c r="W290" s="6"/>
      <c r="X290" s="6"/>
      <c r="Y290" s="6"/>
      <c r="Z290" s="6"/>
      <c r="AA290" s="6"/>
      <c r="AB290" s="6"/>
      <c r="AC290" s="6"/>
      <c r="AD290" s="6"/>
      <c r="AE290" s="6"/>
      <c r="AF290" s="6"/>
      <c r="AG290" s="6"/>
      <c r="AH290" s="6"/>
      <c r="AI290" s="6"/>
      <c r="AJ290" s="6"/>
      <c r="AK290" s="6"/>
      <c r="AL290" s="6"/>
      <c r="AM290" s="6"/>
    </row>
    <row r="291" spans="1:39" s="4" customFormat="1" ht="15" hidden="1" customHeight="1" outlineLevel="1" x14ac:dyDescent="0.25">
      <c r="A291" s="144"/>
      <c r="B291" s="26" t="s">
        <v>1226</v>
      </c>
      <c r="C291" s="597"/>
      <c r="D291" s="85">
        <v>0</v>
      </c>
      <c r="H291" s="42">
        <v>46</v>
      </c>
      <c r="L291" s="79"/>
      <c r="M291" s="79"/>
      <c r="P291" s="5"/>
      <c r="R291" s="171"/>
      <c r="S291" s="39"/>
      <c r="T291" s="6"/>
      <c r="U291" s="6"/>
      <c r="V291" s="6"/>
      <c r="W291" s="6"/>
      <c r="X291" s="6"/>
      <c r="Y291" s="6"/>
      <c r="Z291" s="6"/>
      <c r="AA291" s="6"/>
      <c r="AB291" s="6"/>
      <c r="AC291" s="6"/>
      <c r="AD291" s="6"/>
      <c r="AE291" s="6"/>
      <c r="AF291" s="6"/>
      <c r="AG291" s="6"/>
      <c r="AH291" s="6"/>
      <c r="AI291" s="6"/>
      <c r="AJ291" s="6"/>
      <c r="AK291" s="6"/>
      <c r="AL291" s="6"/>
      <c r="AM291" s="6"/>
    </row>
    <row r="292" spans="1:39" s="4" customFormat="1" ht="15" hidden="1" customHeight="1" outlineLevel="1" x14ac:dyDescent="0.25">
      <c r="A292" s="144"/>
      <c r="B292" s="79"/>
      <c r="C292" s="79"/>
      <c r="D292" s="85">
        <v>0.05</v>
      </c>
      <c r="F292" s="115"/>
      <c r="G292" s="79"/>
      <c r="H292" s="42">
        <v>47</v>
      </c>
      <c r="I292" s="115"/>
      <c r="J292" s="115"/>
      <c r="K292" s="79"/>
      <c r="L292" s="79"/>
      <c r="M292" s="79"/>
      <c r="P292" s="5"/>
      <c r="R292" s="171"/>
      <c r="S292" s="39"/>
      <c r="T292" s="6"/>
      <c r="U292" s="6"/>
      <c r="V292" s="6"/>
      <c r="W292" s="6"/>
      <c r="X292" s="6"/>
      <c r="Y292" s="6"/>
      <c r="Z292" s="6"/>
      <c r="AA292" s="6"/>
      <c r="AB292" s="6"/>
      <c r="AC292" s="6"/>
      <c r="AD292" s="6"/>
      <c r="AE292" s="6"/>
      <c r="AF292" s="6"/>
      <c r="AG292" s="6"/>
      <c r="AH292" s="6"/>
      <c r="AI292" s="6"/>
      <c r="AJ292" s="6"/>
      <c r="AK292" s="6"/>
      <c r="AL292" s="6"/>
      <c r="AM292" s="6"/>
    </row>
    <row r="293" spans="1:39" s="4" customFormat="1" ht="15" hidden="1" customHeight="1" outlineLevel="1" x14ac:dyDescent="0.25">
      <c r="A293" s="144"/>
      <c r="B293" s="26" t="s">
        <v>1082</v>
      </c>
      <c r="C293" s="79"/>
      <c r="D293" s="85">
        <v>0.1</v>
      </c>
      <c r="F293" s="115"/>
      <c r="G293" s="79"/>
      <c r="H293" s="42">
        <v>48</v>
      </c>
      <c r="I293" s="115"/>
      <c r="J293" s="115"/>
      <c r="K293" s="79"/>
      <c r="L293" s="79"/>
      <c r="M293" s="79"/>
      <c r="P293" s="5"/>
      <c r="R293" s="171"/>
      <c r="S293" s="39"/>
      <c r="T293" s="6"/>
      <c r="U293" s="6"/>
      <c r="V293" s="6"/>
      <c r="W293" s="6"/>
      <c r="X293" s="6"/>
      <c r="Y293" s="6"/>
      <c r="Z293" s="6"/>
      <c r="AA293" s="6"/>
      <c r="AB293" s="6"/>
      <c r="AC293" s="6"/>
      <c r="AD293" s="6"/>
      <c r="AE293" s="6"/>
      <c r="AF293" s="6"/>
      <c r="AG293" s="6"/>
      <c r="AH293" s="6"/>
      <c r="AI293" s="6"/>
      <c r="AJ293" s="6"/>
      <c r="AK293" s="6"/>
      <c r="AL293" s="6"/>
      <c r="AM293" s="6"/>
    </row>
    <row r="294" spans="1:39" s="4" customFormat="1" ht="15" hidden="1" customHeight="1" outlineLevel="1" x14ac:dyDescent="0.25">
      <c r="A294" s="79"/>
      <c r="B294" s="26" t="s">
        <v>1227</v>
      </c>
      <c r="C294" s="79"/>
      <c r="D294" s="26" t="s">
        <v>1082</v>
      </c>
      <c r="F294" s="115"/>
      <c r="G294" s="79"/>
      <c r="H294" s="42">
        <v>49</v>
      </c>
      <c r="I294" s="115"/>
      <c r="J294" s="115"/>
      <c r="K294" s="79"/>
      <c r="L294" s="79"/>
      <c r="M294" s="79"/>
      <c r="P294" s="5"/>
      <c r="R294" s="171"/>
      <c r="S294" s="39"/>
      <c r="T294" s="6"/>
      <c r="U294" s="6"/>
      <c r="V294" s="6"/>
      <c r="W294" s="6"/>
      <c r="X294" s="6"/>
      <c r="Y294" s="6"/>
      <c r="Z294" s="6"/>
      <c r="AA294" s="6"/>
      <c r="AB294" s="6"/>
      <c r="AC294" s="6"/>
      <c r="AD294" s="6"/>
      <c r="AE294" s="6"/>
      <c r="AF294" s="6"/>
      <c r="AG294" s="6"/>
      <c r="AH294" s="6"/>
      <c r="AI294" s="6"/>
      <c r="AJ294" s="6"/>
      <c r="AK294" s="6"/>
      <c r="AL294" s="6"/>
      <c r="AM294" s="6"/>
    </row>
    <row r="295" spans="1:39" s="4" customFormat="1" ht="15" hidden="1" customHeight="1" outlineLevel="1" x14ac:dyDescent="0.25">
      <c r="A295" s="79"/>
      <c r="B295" s="26" t="s">
        <v>1228</v>
      </c>
      <c r="C295" s="79"/>
      <c r="D295" s="147" t="s">
        <v>1185</v>
      </c>
      <c r="F295" s="115"/>
      <c r="G295" s="79"/>
      <c r="H295" s="42">
        <v>50</v>
      </c>
      <c r="I295" s="115"/>
      <c r="J295" s="115"/>
      <c r="K295" s="79"/>
      <c r="L295" s="79"/>
      <c r="M295" s="79"/>
      <c r="P295" s="5"/>
      <c r="R295" s="171"/>
      <c r="S295" s="39"/>
      <c r="T295" s="6"/>
      <c r="U295" s="6"/>
      <c r="V295" s="6"/>
      <c r="W295" s="6"/>
      <c r="X295" s="6"/>
      <c r="Y295" s="6"/>
      <c r="Z295" s="6"/>
      <c r="AA295" s="6"/>
      <c r="AB295" s="6"/>
      <c r="AC295" s="6"/>
      <c r="AD295" s="6"/>
      <c r="AE295" s="6"/>
      <c r="AF295" s="6"/>
      <c r="AG295" s="6"/>
      <c r="AH295" s="6"/>
      <c r="AI295" s="6"/>
      <c r="AJ295" s="6"/>
      <c r="AK295" s="6"/>
      <c r="AL295" s="6"/>
      <c r="AM295" s="6"/>
    </row>
    <row r="296" spans="1:39" s="4" customFormat="1" ht="15" hidden="1" customHeight="1" outlineLevel="1" x14ac:dyDescent="0.25">
      <c r="A296" s="79"/>
      <c r="B296" s="26" t="s">
        <v>1229</v>
      </c>
      <c r="C296" s="115"/>
      <c r="D296" s="147" t="s">
        <v>1186</v>
      </c>
      <c r="E296" s="115"/>
      <c r="F296" s="115"/>
      <c r="G296" s="79"/>
      <c r="H296" s="79"/>
      <c r="I296" s="79"/>
      <c r="J296" s="115"/>
      <c r="K296" s="79"/>
      <c r="L296" s="79"/>
      <c r="M296" s="79"/>
      <c r="P296" s="5"/>
      <c r="R296" s="171"/>
      <c r="S296" s="39"/>
      <c r="T296" s="6"/>
      <c r="U296" s="6"/>
      <c r="V296" s="6"/>
      <c r="W296" s="6"/>
      <c r="X296" s="6"/>
      <c r="Y296" s="6"/>
      <c r="Z296" s="6"/>
      <c r="AA296" s="6"/>
      <c r="AB296" s="6"/>
      <c r="AC296" s="6"/>
      <c r="AD296" s="6"/>
      <c r="AE296" s="6"/>
      <c r="AF296" s="6"/>
      <c r="AG296" s="6"/>
      <c r="AH296" s="6"/>
      <c r="AI296" s="6"/>
      <c r="AJ296" s="6"/>
      <c r="AK296" s="6"/>
      <c r="AL296" s="6"/>
      <c r="AM296" s="6"/>
    </row>
    <row r="297" spans="1:39" s="4" customFormat="1" ht="15" hidden="1" customHeight="1" outlineLevel="1" x14ac:dyDescent="0.25">
      <c r="A297" s="383"/>
      <c r="B297" s="383"/>
      <c r="C297" s="383"/>
      <c r="D297" s="383"/>
      <c r="E297" s="383"/>
      <c r="F297" s="383"/>
      <c r="G297" s="383"/>
      <c r="H297" s="383"/>
      <c r="I297" s="148"/>
      <c r="J297" s="148"/>
      <c r="K297" s="88"/>
      <c r="L297" s="88"/>
      <c r="M297" s="88"/>
      <c r="N297" s="383"/>
      <c r="O297" s="383"/>
      <c r="P297" s="75"/>
      <c r="Q297" s="383"/>
      <c r="R297" s="185"/>
      <c r="S297" s="51"/>
      <c r="T297" s="6"/>
      <c r="U297" s="6"/>
      <c r="V297" s="6"/>
      <c r="W297" s="6"/>
      <c r="X297" s="6"/>
      <c r="Y297" s="6"/>
      <c r="Z297" s="6"/>
      <c r="AA297" s="6"/>
      <c r="AB297" s="6"/>
      <c r="AC297" s="6"/>
      <c r="AD297" s="6"/>
      <c r="AE297" s="6"/>
      <c r="AF297" s="6"/>
      <c r="AG297" s="6"/>
      <c r="AH297" s="6"/>
      <c r="AI297" s="6"/>
      <c r="AJ297" s="6"/>
      <c r="AK297" s="6"/>
      <c r="AL297" s="6"/>
      <c r="AM297" s="6"/>
    </row>
    <row r="298" spans="1:39" s="4" customFormat="1" ht="15" customHeight="1" collapsed="1" x14ac:dyDescent="0.25">
      <c r="F298" s="115"/>
      <c r="G298" s="79"/>
      <c r="H298" s="79"/>
      <c r="I298" s="115"/>
      <c r="J298" s="115"/>
      <c r="K298" s="79"/>
      <c r="L298" s="79"/>
      <c r="M298" s="79"/>
      <c r="P298" s="5"/>
      <c r="R298" s="171"/>
      <c r="T298" s="6"/>
      <c r="U298" s="6"/>
      <c r="V298" s="6"/>
      <c r="W298" s="6"/>
      <c r="X298" s="6"/>
      <c r="Y298" s="6"/>
      <c r="Z298" s="6"/>
      <c r="AA298" s="6"/>
      <c r="AB298" s="6"/>
      <c r="AC298" s="6"/>
      <c r="AD298" s="6"/>
      <c r="AE298" s="6"/>
      <c r="AF298" s="6"/>
      <c r="AG298" s="6"/>
      <c r="AH298" s="6"/>
      <c r="AI298" s="6"/>
      <c r="AJ298" s="6"/>
      <c r="AK298" s="6"/>
      <c r="AL298" s="6"/>
      <c r="AM298" s="6"/>
    </row>
    <row r="299" spans="1:39" s="4" customFormat="1" ht="15" customHeight="1" x14ac:dyDescent="0.25">
      <c r="F299" s="115"/>
      <c r="G299" s="79"/>
      <c r="H299" s="79"/>
      <c r="I299" s="115"/>
      <c r="J299" s="115"/>
      <c r="K299" s="79"/>
      <c r="L299" s="79"/>
      <c r="M299" s="79"/>
      <c r="P299" s="5"/>
      <c r="R299" s="171"/>
      <c r="T299" s="6"/>
      <c r="U299" s="6"/>
      <c r="V299" s="6"/>
      <c r="W299" s="6"/>
      <c r="X299" s="6"/>
      <c r="Y299" s="6"/>
      <c r="Z299" s="6"/>
      <c r="AA299" s="6"/>
      <c r="AB299" s="6"/>
      <c r="AC299" s="6"/>
      <c r="AD299" s="6"/>
      <c r="AE299" s="6"/>
      <c r="AF299" s="6"/>
      <c r="AG299" s="6"/>
      <c r="AH299" s="6"/>
      <c r="AI299" s="6"/>
      <c r="AJ299" s="6"/>
      <c r="AK299" s="6"/>
      <c r="AL299" s="6"/>
      <c r="AM299" s="6"/>
    </row>
    <row r="300" spans="1:39" s="4" customFormat="1" ht="15" customHeight="1" x14ac:dyDescent="0.25">
      <c r="B300" s="596"/>
      <c r="F300" s="115"/>
      <c r="G300" s="79"/>
      <c r="H300" s="79"/>
      <c r="I300" s="115"/>
      <c r="J300" s="115"/>
      <c r="K300" s="79"/>
      <c r="L300" s="79"/>
      <c r="M300" s="79"/>
      <c r="P300" s="5"/>
      <c r="R300" s="171"/>
      <c r="T300" s="6"/>
      <c r="U300" s="6"/>
      <c r="V300" s="6"/>
      <c r="W300" s="6"/>
      <c r="X300" s="6"/>
      <c r="Y300" s="6"/>
      <c r="Z300" s="6"/>
      <c r="AA300" s="6"/>
      <c r="AB300" s="6"/>
      <c r="AC300" s="6"/>
      <c r="AD300" s="6"/>
      <c r="AE300" s="6"/>
      <c r="AF300" s="6"/>
      <c r="AG300" s="6"/>
      <c r="AH300" s="6"/>
      <c r="AI300" s="6"/>
      <c r="AJ300" s="6"/>
      <c r="AK300" s="6"/>
      <c r="AL300" s="6"/>
      <c r="AM300" s="6"/>
    </row>
    <row r="301" spans="1:39" s="4" customFormat="1" ht="15" customHeight="1" x14ac:dyDescent="0.25">
      <c r="F301" s="115"/>
      <c r="G301" s="79"/>
      <c r="H301" s="79"/>
      <c r="I301" s="115"/>
      <c r="J301" s="115"/>
      <c r="K301" s="79"/>
      <c r="L301" s="79"/>
      <c r="M301" s="79"/>
      <c r="P301" s="5"/>
      <c r="R301" s="171"/>
      <c r="T301" s="6"/>
      <c r="U301" s="6"/>
      <c r="V301" s="6"/>
      <c r="W301" s="6"/>
      <c r="X301" s="6"/>
      <c r="Y301" s="6"/>
      <c r="Z301" s="6"/>
      <c r="AA301" s="6"/>
      <c r="AB301" s="6"/>
      <c r="AC301" s="6"/>
      <c r="AD301" s="6"/>
      <c r="AE301" s="6"/>
      <c r="AF301" s="6"/>
      <c r="AG301" s="6"/>
      <c r="AH301" s="6"/>
      <c r="AI301" s="6"/>
      <c r="AJ301" s="6"/>
      <c r="AK301" s="6"/>
      <c r="AL301" s="6"/>
      <c r="AM301" s="6"/>
    </row>
    <row r="302" spans="1:39" s="4" customFormat="1" ht="15" customHeight="1" x14ac:dyDescent="0.25">
      <c r="F302" s="115"/>
      <c r="G302" s="79"/>
      <c r="H302" s="79"/>
      <c r="I302" s="115"/>
      <c r="J302" s="115"/>
      <c r="K302" s="79"/>
      <c r="L302" s="79"/>
      <c r="M302" s="79"/>
      <c r="P302" s="5"/>
      <c r="R302" s="171"/>
      <c r="T302" s="6"/>
      <c r="U302" s="6"/>
      <c r="V302" s="6"/>
      <c r="W302" s="6"/>
      <c r="X302" s="6"/>
      <c r="Y302" s="6"/>
      <c r="Z302" s="6"/>
      <c r="AA302" s="6"/>
      <c r="AB302" s="6"/>
      <c r="AC302" s="6"/>
      <c r="AD302" s="6"/>
      <c r="AE302" s="6"/>
      <c r="AF302" s="6"/>
      <c r="AG302" s="6"/>
      <c r="AH302" s="6"/>
      <c r="AI302" s="6"/>
      <c r="AJ302" s="6"/>
      <c r="AK302" s="6"/>
      <c r="AL302" s="6"/>
      <c r="AM302" s="6"/>
    </row>
    <row r="303" spans="1:39" s="4" customFormat="1" ht="15" customHeight="1" x14ac:dyDescent="0.25">
      <c r="A303" s="79"/>
      <c r="B303" s="79"/>
      <c r="C303" s="79"/>
      <c r="F303" s="115"/>
      <c r="G303" s="79"/>
      <c r="H303" s="79"/>
      <c r="I303" s="115"/>
      <c r="J303" s="115"/>
      <c r="K303" s="79"/>
      <c r="L303" s="79"/>
      <c r="M303" s="79"/>
      <c r="P303" s="5"/>
      <c r="R303" s="171"/>
      <c r="T303" s="6"/>
      <c r="U303" s="6"/>
      <c r="V303" s="6"/>
      <c r="W303" s="6"/>
      <c r="X303" s="6"/>
      <c r="Y303" s="6"/>
      <c r="Z303" s="6"/>
      <c r="AA303" s="6"/>
      <c r="AB303" s="6"/>
      <c r="AC303" s="6"/>
      <c r="AD303" s="6"/>
      <c r="AE303" s="6"/>
      <c r="AF303" s="6"/>
      <c r="AG303" s="6"/>
      <c r="AH303" s="6"/>
      <c r="AI303" s="6"/>
      <c r="AJ303" s="6"/>
      <c r="AK303" s="6"/>
      <c r="AL303" s="6"/>
      <c r="AM303" s="6"/>
    </row>
    <row r="304" spans="1:39" s="4" customFormat="1" ht="15" customHeight="1" x14ac:dyDescent="0.25">
      <c r="A304" s="79"/>
      <c r="B304" s="79"/>
      <c r="C304" s="79"/>
      <c r="F304" s="115"/>
      <c r="G304" s="79"/>
      <c r="H304" s="79"/>
      <c r="I304" s="115"/>
      <c r="J304" s="115"/>
      <c r="K304" s="79"/>
      <c r="L304" s="79"/>
      <c r="M304" s="79"/>
      <c r="P304" s="5"/>
      <c r="R304" s="171"/>
      <c r="T304" s="6"/>
      <c r="U304" s="6"/>
      <c r="V304" s="6"/>
      <c r="W304" s="6"/>
      <c r="X304" s="6"/>
      <c r="Y304" s="6"/>
      <c r="Z304" s="6"/>
      <c r="AA304" s="6"/>
      <c r="AB304" s="6"/>
      <c r="AC304" s="6"/>
      <c r="AD304" s="6"/>
      <c r="AE304" s="6"/>
      <c r="AF304" s="6"/>
      <c r="AG304" s="6"/>
      <c r="AH304" s="6"/>
      <c r="AI304" s="6"/>
      <c r="AJ304" s="6"/>
      <c r="AK304" s="6"/>
      <c r="AL304" s="6"/>
      <c r="AM304" s="6"/>
    </row>
    <row r="305" spans="1:39" s="4" customFormat="1" ht="15" customHeight="1" x14ac:dyDescent="0.25">
      <c r="A305" s="79"/>
      <c r="B305" s="79"/>
      <c r="C305" s="79"/>
      <c r="F305" s="115"/>
      <c r="G305" s="79"/>
      <c r="H305" s="79"/>
      <c r="I305" s="115"/>
      <c r="J305" s="115"/>
      <c r="K305" s="79"/>
      <c r="L305" s="79"/>
      <c r="M305" s="79"/>
      <c r="P305" s="5"/>
      <c r="R305" s="171"/>
      <c r="T305" s="6"/>
      <c r="U305" s="6"/>
      <c r="V305" s="6"/>
      <c r="W305" s="6"/>
      <c r="X305" s="6"/>
      <c r="Y305" s="6"/>
      <c r="Z305" s="6"/>
      <c r="AA305" s="6"/>
      <c r="AB305" s="6"/>
      <c r="AC305" s="6"/>
      <c r="AD305" s="6"/>
      <c r="AE305" s="6"/>
      <c r="AF305" s="6"/>
      <c r="AG305" s="6"/>
      <c r="AH305" s="6"/>
      <c r="AI305" s="6"/>
      <c r="AJ305" s="6"/>
      <c r="AK305" s="6"/>
      <c r="AL305" s="6"/>
      <c r="AM305" s="6"/>
    </row>
    <row r="306" spans="1:39" s="4" customFormat="1" ht="15" customHeight="1" x14ac:dyDescent="0.25">
      <c r="A306" s="79"/>
      <c r="B306" s="79"/>
      <c r="C306" s="79"/>
      <c r="F306" s="115"/>
      <c r="G306" s="79"/>
      <c r="H306" s="79"/>
      <c r="I306" s="115"/>
      <c r="J306" s="115"/>
      <c r="K306" s="79"/>
      <c r="L306" s="79"/>
      <c r="M306" s="79"/>
      <c r="P306" s="5"/>
      <c r="R306" s="171"/>
      <c r="T306" s="6"/>
      <c r="U306" s="6"/>
      <c r="V306" s="6"/>
      <c r="W306" s="6"/>
      <c r="X306" s="6"/>
      <c r="Y306" s="6"/>
      <c r="Z306" s="6"/>
      <c r="AA306" s="6"/>
      <c r="AB306" s="6"/>
      <c r="AC306" s="6"/>
      <c r="AD306" s="6"/>
      <c r="AE306" s="6"/>
      <c r="AF306" s="6"/>
      <c r="AG306" s="6"/>
      <c r="AH306" s="6"/>
      <c r="AI306" s="6"/>
      <c r="AJ306" s="6"/>
      <c r="AK306" s="6"/>
      <c r="AL306" s="6"/>
      <c r="AM306" s="6"/>
    </row>
    <row r="307" spans="1:39" s="4" customFormat="1" ht="15" customHeight="1" x14ac:dyDescent="0.25">
      <c r="A307" s="79"/>
      <c r="B307" s="79"/>
      <c r="C307" s="79"/>
      <c r="F307" s="115"/>
      <c r="G307" s="79"/>
      <c r="H307" s="79"/>
      <c r="I307" s="115"/>
      <c r="J307" s="115"/>
      <c r="K307" s="79"/>
      <c r="L307" s="79"/>
      <c r="M307" s="79"/>
      <c r="P307" s="5"/>
      <c r="R307" s="171"/>
      <c r="T307" s="6"/>
      <c r="U307" s="6"/>
      <c r="V307" s="6"/>
      <c r="W307" s="6"/>
      <c r="X307" s="6"/>
      <c r="Y307" s="6"/>
      <c r="Z307" s="6"/>
      <c r="AA307" s="6"/>
      <c r="AB307" s="6"/>
      <c r="AC307" s="6"/>
      <c r="AD307" s="6"/>
      <c r="AE307" s="6"/>
      <c r="AF307" s="6"/>
      <c r="AG307" s="6"/>
      <c r="AH307" s="6"/>
      <c r="AI307" s="6"/>
      <c r="AJ307" s="6"/>
      <c r="AK307" s="6"/>
      <c r="AL307" s="6"/>
      <c r="AM307" s="6"/>
    </row>
    <row r="308" spans="1:39" s="4" customFormat="1" ht="15" customHeight="1" x14ac:dyDescent="0.25">
      <c r="A308" s="79"/>
      <c r="B308" s="79"/>
      <c r="C308" s="79"/>
      <c r="F308" s="115"/>
      <c r="G308" s="79"/>
      <c r="H308" s="79"/>
      <c r="I308" s="115"/>
      <c r="J308" s="115"/>
      <c r="K308" s="79"/>
      <c r="L308" s="79"/>
      <c r="M308" s="79"/>
      <c r="P308" s="5"/>
      <c r="R308" s="171"/>
      <c r="T308" s="6"/>
      <c r="U308" s="6"/>
      <c r="V308" s="6"/>
      <c r="W308" s="6"/>
      <c r="X308" s="6"/>
      <c r="Y308" s="6"/>
      <c r="Z308" s="6"/>
      <c r="AA308" s="6"/>
      <c r="AB308" s="6"/>
      <c r="AC308" s="6"/>
      <c r="AD308" s="6"/>
      <c r="AE308" s="6"/>
      <c r="AF308" s="6"/>
      <c r="AG308" s="6"/>
      <c r="AH308" s="6"/>
      <c r="AI308" s="6"/>
      <c r="AJ308" s="6"/>
      <c r="AK308" s="6"/>
      <c r="AL308" s="6"/>
      <c r="AM308" s="6"/>
    </row>
    <row r="309" spans="1:39" s="4" customFormat="1" ht="15" customHeight="1" x14ac:dyDescent="0.25">
      <c r="A309" s="79"/>
      <c r="B309" s="79"/>
      <c r="C309" s="79"/>
      <c r="F309" s="115"/>
      <c r="G309" s="79"/>
      <c r="H309" s="79"/>
      <c r="I309" s="115"/>
      <c r="J309" s="115"/>
      <c r="K309" s="79"/>
      <c r="L309" s="79"/>
      <c r="M309" s="79"/>
      <c r="P309" s="5"/>
      <c r="R309" s="171"/>
      <c r="T309" s="6"/>
      <c r="U309" s="6"/>
      <c r="V309" s="6"/>
      <c r="W309" s="6"/>
      <c r="X309" s="6"/>
      <c r="Y309" s="6"/>
      <c r="Z309" s="6"/>
      <c r="AA309" s="6"/>
      <c r="AB309" s="6"/>
      <c r="AC309" s="6"/>
      <c r="AD309" s="6"/>
      <c r="AE309" s="6"/>
      <c r="AF309" s="6"/>
      <c r="AG309" s="6"/>
      <c r="AH309" s="6"/>
      <c r="AI309" s="6"/>
      <c r="AJ309" s="6"/>
      <c r="AK309" s="6"/>
      <c r="AL309" s="6"/>
      <c r="AM309" s="6"/>
    </row>
    <row r="310" spans="1:39" s="4" customFormat="1" ht="15" customHeight="1" x14ac:dyDescent="0.25">
      <c r="A310" s="79"/>
      <c r="B310" s="79"/>
      <c r="C310" s="79"/>
      <c r="F310" s="115"/>
      <c r="G310" s="79"/>
      <c r="H310" s="79"/>
      <c r="I310" s="115"/>
      <c r="J310" s="115"/>
      <c r="K310" s="79"/>
      <c r="L310" s="79"/>
      <c r="M310" s="79"/>
      <c r="P310" s="5"/>
      <c r="R310" s="171"/>
      <c r="T310" s="6"/>
      <c r="U310" s="6"/>
      <c r="V310" s="6"/>
      <c r="W310" s="6"/>
      <c r="X310" s="6"/>
      <c r="Y310" s="6"/>
      <c r="Z310" s="6"/>
      <c r="AA310" s="6"/>
      <c r="AB310" s="6"/>
      <c r="AC310" s="6"/>
      <c r="AD310" s="6"/>
      <c r="AE310" s="6"/>
      <c r="AF310" s="6"/>
      <c r="AG310" s="6"/>
      <c r="AH310" s="6"/>
      <c r="AI310" s="6"/>
      <c r="AJ310" s="6"/>
      <c r="AK310" s="6"/>
      <c r="AL310" s="6"/>
      <c r="AM310" s="6"/>
    </row>
    <row r="311" spans="1:39" s="4" customFormat="1" ht="15" customHeight="1" x14ac:dyDescent="0.25">
      <c r="A311" s="79"/>
      <c r="B311" s="79"/>
      <c r="C311" s="79"/>
      <c r="F311" s="115"/>
      <c r="G311" s="79"/>
      <c r="H311" s="79"/>
      <c r="I311" s="115"/>
      <c r="J311" s="115"/>
      <c r="K311" s="79"/>
      <c r="L311" s="79"/>
      <c r="M311" s="79"/>
      <c r="P311" s="5"/>
      <c r="R311" s="171"/>
      <c r="T311" s="6"/>
      <c r="U311" s="6"/>
      <c r="V311" s="6"/>
      <c r="W311" s="6"/>
      <c r="X311" s="6"/>
      <c r="Y311" s="6"/>
      <c r="Z311" s="6"/>
      <c r="AA311" s="6"/>
      <c r="AB311" s="6"/>
      <c r="AC311" s="6"/>
      <c r="AD311" s="6"/>
      <c r="AE311" s="6"/>
      <c r="AF311" s="6"/>
      <c r="AG311" s="6"/>
      <c r="AH311" s="6"/>
      <c r="AI311" s="6"/>
      <c r="AJ311" s="6"/>
      <c r="AK311" s="6"/>
      <c r="AL311" s="6"/>
      <c r="AM311" s="6"/>
    </row>
    <row r="312" spans="1:39" s="4" customFormat="1" ht="15" customHeight="1" x14ac:dyDescent="0.25">
      <c r="A312" s="79"/>
      <c r="B312" s="79"/>
      <c r="C312" s="79"/>
      <c r="F312" s="115"/>
      <c r="G312" s="79"/>
      <c r="H312" s="79"/>
      <c r="I312" s="115"/>
      <c r="J312" s="115"/>
      <c r="K312" s="79"/>
      <c r="L312" s="79"/>
      <c r="M312" s="79"/>
      <c r="P312" s="5"/>
      <c r="R312" s="171"/>
      <c r="T312" s="6"/>
      <c r="U312" s="6"/>
      <c r="V312" s="6"/>
      <c r="W312" s="6"/>
      <c r="X312" s="6"/>
      <c r="Y312" s="6"/>
      <c r="Z312" s="6"/>
      <c r="AA312" s="6"/>
      <c r="AB312" s="6"/>
      <c r="AC312" s="6"/>
      <c r="AD312" s="6"/>
      <c r="AE312" s="6"/>
      <c r="AF312" s="6"/>
      <c r="AG312" s="6"/>
      <c r="AH312" s="6"/>
      <c r="AI312" s="6"/>
      <c r="AJ312" s="6"/>
      <c r="AK312" s="6"/>
      <c r="AL312" s="6"/>
      <c r="AM312" s="6"/>
    </row>
    <row r="313" spans="1:39" s="4" customFormat="1" ht="15" customHeight="1" x14ac:dyDescent="0.25">
      <c r="A313" s="79"/>
      <c r="B313" s="79"/>
      <c r="C313" s="79"/>
      <c r="F313" s="115"/>
      <c r="G313" s="79"/>
      <c r="H313" s="79"/>
      <c r="I313" s="115"/>
      <c r="J313" s="115"/>
      <c r="K313" s="79"/>
      <c r="L313" s="79"/>
      <c r="M313" s="79"/>
      <c r="P313" s="5"/>
      <c r="R313" s="171"/>
      <c r="T313" s="6"/>
      <c r="U313" s="6"/>
      <c r="V313" s="6"/>
      <c r="W313" s="6"/>
      <c r="X313" s="6"/>
      <c r="Y313" s="6"/>
      <c r="Z313" s="6"/>
      <c r="AA313" s="6"/>
      <c r="AB313" s="6"/>
      <c r="AC313" s="6"/>
      <c r="AD313" s="6"/>
      <c r="AE313" s="6"/>
      <c r="AF313" s="6"/>
      <c r="AG313" s="6"/>
      <c r="AH313" s="6"/>
      <c r="AI313" s="6"/>
      <c r="AJ313" s="6"/>
      <c r="AK313" s="6"/>
      <c r="AL313" s="6"/>
      <c r="AM313" s="6"/>
    </row>
    <row r="314" spans="1:39" s="4" customFormat="1" ht="15" customHeight="1" x14ac:dyDescent="0.25">
      <c r="A314" s="79"/>
      <c r="B314" s="79"/>
      <c r="C314" s="79"/>
      <c r="F314" s="115"/>
      <c r="G314" s="79"/>
      <c r="H314" s="79"/>
      <c r="I314" s="115"/>
      <c r="J314" s="115"/>
      <c r="K314" s="79"/>
      <c r="L314" s="79"/>
      <c r="M314" s="79"/>
      <c r="P314" s="5"/>
      <c r="R314" s="171"/>
      <c r="T314" s="6"/>
      <c r="U314" s="6"/>
      <c r="V314" s="6"/>
      <c r="W314" s="6"/>
      <c r="X314" s="6"/>
      <c r="Y314" s="6"/>
      <c r="Z314" s="6"/>
      <c r="AA314" s="6"/>
      <c r="AB314" s="6"/>
      <c r="AC314" s="6"/>
      <c r="AD314" s="6"/>
      <c r="AE314" s="6"/>
      <c r="AF314" s="6"/>
      <c r="AG314" s="6"/>
      <c r="AH314" s="6"/>
      <c r="AI314" s="6"/>
      <c r="AJ314" s="6"/>
      <c r="AK314" s="6"/>
      <c r="AL314" s="6"/>
      <c r="AM314" s="6"/>
    </row>
    <row r="315" spans="1:39" s="4" customFormat="1" ht="15" customHeight="1" x14ac:dyDescent="0.25">
      <c r="A315" s="79"/>
      <c r="B315" s="79"/>
      <c r="C315" s="79"/>
      <c r="F315" s="115"/>
      <c r="G315" s="79"/>
      <c r="H315" s="79"/>
      <c r="I315" s="115"/>
      <c r="J315" s="115"/>
      <c r="K315" s="79"/>
      <c r="L315" s="79"/>
      <c r="M315" s="79"/>
      <c r="P315" s="5"/>
      <c r="R315" s="171"/>
      <c r="T315" s="6"/>
      <c r="U315" s="6"/>
      <c r="V315" s="6"/>
      <c r="W315" s="6"/>
      <c r="X315" s="6"/>
      <c r="Y315" s="6"/>
      <c r="Z315" s="6"/>
      <c r="AA315" s="6"/>
      <c r="AB315" s="6"/>
      <c r="AC315" s="6"/>
      <c r="AD315" s="6"/>
      <c r="AE315" s="6"/>
      <c r="AF315" s="6"/>
      <c r="AG315" s="6"/>
      <c r="AH315" s="6"/>
      <c r="AI315" s="6"/>
      <c r="AJ315" s="6"/>
      <c r="AK315" s="6"/>
      <c r="AL315" s="6"/>
      <c r="AM315" s="6"/>
    </row>
    <row r="316" spans="1:39" s="4" customFormat="1" ht="15" customHeight="1" x14ac:dyDescent="0.25">
      <c r="A316" s="79"/>
      <c r="B316" s="79"/>
      <c r="C316" s="79"/>
      <c r="F316" s="115"/>
      <c r="G316" s="79"/>
      <c r="H316" s="79"/>
      <c r="I316" s="115"/>
      <c r="J316" s="115"/>
      <c r="K316" s="79"/>
      <c r="L316" s="79"/>
      <c r="M316" s="79"/>
      <c r="P316" s="5"/>
      <c r="R316" s="171"/>
      <c r="T316" s="6"/>
      <c r="U316" s="6"/>
      <c r="V316" s="6"/>
      <c r="W316" s="6"/>
      <c r="X316" s="6"/>
      <c r="Y316" s="6"/>
      <c r="Z316" s="6"/>
      <c r="AA316" s="6"/>
      <c r="AB316" s="6"/>
      <c r="AC316" s="6"/>
      <c r="AD316" s="6"/>
      <c r="AE316" s="6"/>
      <c r="AF316" s="6"/>
      <c r="AG316" s="6"/>
      <c r="AH316" s="6"/>
      <c r="AI316" s="6"/>
      <c r="AJ316" s="6"/>
      <c r="AK316" s="6"/>
      <c r="AL316" s="6"/>
      <c r="AM316" s="6"/>
    </row>
    <row r="317" spans="1:39" s="4" customFormat="1" ht="15" customHeight="1" x14ac:dyDescent="0.25">
      <c r="A317" s="79"/>
      <c r="B317" s="79"/>
      <c r="C317" s="79"/>
      <c r="F317" s="115"/>
      <c r="G317" s="79"/>
      <c r="H317" s="79"/>
      <c r="I317" s="115"/>
      <c r="J317" s="115"/>
      <c r="K317" s="79"/>
      <c r="L317" s="79"/>
      <c r="M317" s="79"/>
      <c r="P317" s="5"/>
      <c r="R317" s="171"/>
      <c r="T317" s="6"/>
      <c r="U317" s="6"/>
      <c r="V317" s="6"/>
      <c r="W317" s="6"/>
      <c r="X317" s="6"/>
      <c r="Y317" s="6"/>
      <c r="Z317" s="6"/>
      <c r="AA317" s="6"/>
      <c r="AB317" s="6"/>
      <c r="AC317" s="6"/>
      <c r="AD317" s="6"/>
      <c r="AE317" s="6"/>
      <c r="AF317" s="6"/>
      <c r="AG317" s="6"/>
      <c r="AH317" s="6"/>
      <c r="AI317" s="6"/>
      <c r="AJ317" s="6"/>
      <c r="AK317" s="6"/>
      <c r="AL317" s="6"/>
      <c r="AM317" s="6"/>
    </row>
    <row r="318" spans="1:39" s="4" customFormat="1" ht="15" customHeight="1" x14ac:dyDescent="0.25">
      <c r="A318" s="79"/>
      <c r="B318" s="79"/>
      <c r="C318" s="79"/>
      <c r="F318" s="115"/>
      <c r="G318" s="79"/>
      <c r="H318" s="79"/>
      <c r="I318" s="115"/>
      <c r="J318" s="115"/>
      <c r="K318" s="79"/>
      <c r="L318" s="79"/>
      <c r="M318" s="79"/>
      <c r="P318" s="5"/>
      <c r="R318" s="171"/>
      <c r="T318" s="6"/>
      <c r="U318" s="6"/>
      <c r="V318" s="6"/>
      <c r="W318" s="6"/>
      <c r="X318" s="6"/>
      <c r="Y318" s="6"/>
      <c r="Z318" s="6"/>
      <c r="AA318" s="6"/>
      <c r="AB318" s="6"/>
      <c r="AC318" s="6"/>
      <c r="AD318" s="6"/>
      <c r="AE318" s="6"/>
      <c r="AF318" s="6"/>
      <c r="AG318" s="6"/>
      <c r="AH318" s="6"/>
      <c r="AI318" s="6"/>
      <c r="AJ318" s="6"/>
      <c r="AK318" s="6"/>
      <c r="AL318" s="6"/>
      <c r="AM318" s="6"/>
    </row>
    <row r="319" spans="1:39" s="4" customFormat="1" ht="15" customHeight="1" x14ac:dyDescent="0.25">
      <c r="A319" s="79"/>
      <c r="B319" s="79"/>
      <c r="C319" s="79"/>
      <c r="F319" s="115"/>
      <c r="G319" s="79"/>
      <c r="H319" s="79"/>
      <c r="I319" s="115"/>
      <c r="J319" s="115"/>
      <c r="K319" s="79"/>
      <c r="L319" s="79"/>
      <c r="M319" s="79"/>
      <c r="P319" s="5"/>
      <c r="R319" s="171"/>
      <c r="T319" s="6"/>
      <c r="U319" s="6"/>
      <c r="V319" s="6"/>
      <c r="W319" s="6"/>
      <c r="X319" s="6"/>
      <c r="Y319" s="6"/>
      <c r="Z319" s="6"/>
      <c r="AA319" s="6"/>
      <c r="AB319" s="6"/>
      <c r="AC319" s="6"/>
      <c r="AD319" s="6"/>
      <c r="AE319" s="6"/>
      <c r="AF319" s="6"/>
      <c r="AG319" s="6"/>
      <c r="AH319" s="6"/>
      <c r="AI319" s="6"/>
      <c r="AJ319" s="6"/>
      <c r="AK319" s="6"/>
      <c r="AL319" s="6"/>
      <c r="AM319" s="6"/>
    </row>
    <row r="320" spans="1:39" s="4" customFormat="1" ht="15" customHeight="1" x14ac:dyDescent="0.25">
      <c r="A320" s="79"/>
      <c r="B320" s="79"/>
      <c r="C320" s="79"/>
      <c r="F320" s="115"/>
      <c r="G320" s="79"/>
      <c r="H320" s="79"/>
      <c r="I320" s="115"/>
      <c r="J320" s="115"/>
      <c r="K320" s="79"/>
      <c r="L320" s="79"/>
      <c r="M320" s="79"/>
      <c r="P320" s="5"/>
      <c r="R320" s="171"/>
      <c r="T320" s="6"/>
      <c r="U320" s="6"/>
      <c r="V320" s="6"/>
      <c r="W320" s="6"/>
      <c r="X320" s="6"/>
      <c r="Y320" s="6"/>
      <c r="Z320" s="6"/>
      <c r="AA320" s="6"/>
      <c r="AB320" s="6"/>
      <c r="AC320" s="6"/>
      <c r="AD320" s="6"/>
      <c r="AE320" s="6"/>
      <c r="AF320" s="6"/>
      <c r="AG320" s="6"/>
      <c r="AH320" s="6"/>
      <c r="AI320" s="6"/>
      <c r="AJ320" s="6"/>
      <c r="AK320" s="6"/>
      <c r="AL320" s="6"/>
      <c r="AM320" s="6"/>
    </row>
    <row r="321" spans="1:39" s="4" customFormat="1" ht="15" customHeight="1" x14ac:dyDescent="0.25">
      <c r="A321" s="79"/>
      <c r="B321" s="79"/>
      <c r="C321" s="79"/>
      <c r="F321" s="115"/>
      <c r="G321" s="79"/>
      <c r="H321" s="79"/>
      <c r="I321" s="115"/>
      <c r="J321" s="115"/>
      <c r="K321" s="79"/>
      <c r="L321" s="79"/>
      <c r="M321" s="79"/>
      <c r="P321" s="5"/>
      <c r="R321" s="171"/>
      <c r="T321" s="6"/>
      <c r="U321" s="6"/>
      <c r="V321" s="6"/>
      <c r="W321" s="6"/>
      <c r="X321" s="6"/>
      <c r="Y321" s="6"/>
      <c r="Z321" s="6"/>
      <c r="AA321" s="6"/>
      <c r="AB321" s="6"/>
      <c r="AC321" s="6"/>
      <c r="AD321" s="6"/>
      <c r="AE321" s="6"/>
      <c r="AF321" s="6"/>
      <c r="AG321" s="6"/>
      <c r="AH321" s="6"/>
      <c r="AI321" s="6"/>
      <c r="AJ321" s="6"/>
      <c r="AK321" s="6"/>
      <c r="AL321" s="6"/>
      <c r="AM321" s="6"/>
    </row>
    <row r="322" spans="1:39" s="4" customFormat="1" ht="15" customHeight="1" x14ac:dyDescent="0.25">
      <c r="A322" s="79"/>
      <c r="B322" s="79"/>
      <c r="C322" s="79"/>
      <c r="F322" s="115"/>
      <c r="G322" s="79"/>
      <c r="H322" s="79"/>
      <c r="I322" s="115"/>
      <c r="J322" s="115"/>
      <c r="K322" s="79"/>
      <c r="L322" s="79"/>
      <c r="M322" s="79"/>
      <c r="P322" s="5"/>
      <c r="R322" s="171"/>
      <c r="T322" s="6"/>
      <c r="U322" s="6"/>
      <c r="V322" s="6"/>
      <c r="W322" s="6"/>
      <c r="X322" s="6"/>
      <c r="Y322" s="6"/>
      <c r="Z322" s="6"/>
      <c r="AA322" s="6"/>
      <c r="AB322" s="6"/>
      <c r="AC322" s="6"/>
      <c r="AD322" s="6"/>
      <c r="AE322" s="6"/>
      <c r="AF322" s="6"/>
      <c r="AG322" s="6"/>
      <c r="AH322" s="6"/>
      <c r="AI322" s="6"/>
      <c r="AJ322" s="6"/>
      <c r="AK322" s="6"/>
      <c r="AL322" s="6"/>
      <c r="AM322" s="6"/>
    </row>
    <row r="323" spans="1:39" s="4" customFormat="1" ht="15" customHeight="1" x14ac:dyDescent="0.25">
      <c r="A323" s="79"/>
      <c r="B323" s="79"/>
      <c r="C323" s="79"/>
      <c r="F323" s="115"/>
      <c r="G323" s="79"/>
      <c r="H323" s="79"/>
      <c r="I323" s="115"/>
      <c r="J323" s="115"/>
      <c r="K323" s="79"/>
      <c r="L323" s="79"/>
      <c r="M323" s="79"/>
      <c r="P323" s="5"/>
      <c r="R323" s="171"/>
      <c r="T323" s="6"/>
      <c r="U323" s="6"/>
      <c r="V323" s="6"/>
      <c r="W323" s="6"/>
      <c r="X323" s="6"/>
      <c r="Y323" s="6"/>
      <c r="Z323" s="6"/>
      <c r="AA323" s="6"/>
      <c r="AB323" s="6"/>
      <c r="AC323" s="6"/>
      <c r="AD323" s="6"/>
      <c r="AE323" s="6"/>
      <c r="AF323" s="6"/>
      <c r="AG323" s="6"/>
      <c r="AH323" s="6"/>
      <c r="AI323" s="6"/>
      <c r="AJ323" s="6"/>
      <c r="AK323" s="6"/>
      <c r="AL323" s="6"/>
      <c r="AM323" s="6"/>
    </row>
    <row r="324" spans="1:39" s="4" customFormat="1" ht="15" customHeight="1" x14ac:dyDescent="0.25">
      <c r="A324" s="79"/>
      <c r="B324" s="79"/>
      <c r="C324" s="79"/>
      <c r="F324" s="115"/>
      <c r="G324" s="79"/>
      <c r="H324" s="79"/>
      <c r="I324" s="115"/>
      <c r="J324" s="115"/>
      <c r="K324" s="79"/>
      <c r="L324" s="79"/>
      <c r="M324" s="79"/>
      <c r="P324" s="5"/>
      <c r="R324" s="171"/>
      <c r="T324" s="6"/>
      <c r="U324" s="6"/>
      <c r="V324" s="6"/>
      <c r="W324" s="6"/>
      <c r="X324" s="6"/>
      <c r="Y324" s="6"/>
      <c r="Z324" s="6"/>
      <c r="AA324" s="6"/>
      <c r="AB324" s="6"/>
      <c r="AC324" s="6"/>
      <c r="AD324" s="6"/>
      <c r="AE324" s="6"/>
      <c r="AF324" s="6"/>
      <c r="AG324" s="6"/>
      <c r="AH324" s="6"/>
      <c r="AI324" s="6"/>
      <c r="AJ324" s="6"/>
      <c r="AK324" s="6"/>
      <c r="AL324" s="6"/>
      <c r="AM324" s="6"/>
    </row>
    <row r="325" spans="1:39" s="4" customFormat="1" ht="15" customHeight="1" x14ac:dyDescent="0.25">
      <c r="A325" s="79"/>
      <c r="B325" s="79"/>
      <c r="C325" s="79"/>
      <c r="F325" s="115"/>
      <c r="G325" s="79"/>
      <c r="H325" s="79"/>
      <c r="I325" s="115"/>
      <c r="J325" s="115"/>
      <c r="K325" s="79"/>
      <c r="L325" s="79"/>
      <c r="M325" s="79"/>
      <c r="P325" s="5"/>
      <c r="R325" s="171"/>
      <c r="T325" s="6"/>
      <c r="U325" s="6"/>
      <c r="V325" s="6"/>
      <c r="W325" s="6"/>
      <c r="X325" s="6"/>
      <c r="Y325" s="6"/>
      <c r="Z325" s="6"/>
      <c r="AA325" s="6"/>
      <c r="AB325" s="6"/>
      <c r="AC325" s="6"/>
      <c r="AD325" s="6"/>
      <c r="AE325" s="6"/>
      <c r="AF325" s="6"/>
      <c r="AG325" s="6"/>
      <c r="AH325" s="6"/>
      <c r="AI325" s="6"/>
      <c r="AJ325" s="6"/>
      <c r="AK325" s="6"/>
      <c r="AL325" s="6"/>
      <c r="AM325" s="6"/>
    </row>
    <row r="326" spans="1:39" s="4" customFormat="1" ht="15" customHeight="1" x14ac:dyDescent="0.25">
      <c r="A326" s="79"/>
      <c r="B326" s="79"/>
      <c r="C326" s="79"/>
      <c r="F326" s="115"/>
      <c r="G326" s="79"/>
      <c r="H326" s="79"/>
      <c r="I326" s="115"/>
      <c r="J326" s="115"/>
      <c r="K326" s="79"/>
      <c r="L326" s="79"/>
      <c r="M326" s="79"/>
      <c r="P326" s="5"/>
      <c r="R326" s="171"/>
      <c r="T326" s="6"/>
      <c r="U326" s="6"/>
      <c r="V326" s="6"/>
      <c r="W326" s="6"/>
      <c r="X326" s="6"/>
      <c r="Y326" s="6"/>
      <c r="Z326" s="6"/>
      <c r="AA326" s="6"/>
      <c r="AB326" s="6"/>
      <c r="AC326" s="6"/>
      <c r="AD326" s="6"/>
      <c r="AE326" s="6"/>
      <c r="AF326" s="6"/>
      <c r="AG326" s="6"/>
      <c r="AH326" s="6"/>
      <c r="AI326" s="6"/>
      <c r="AJ326" s="6"/>
      <c r="AK326" s="6"/>
      <c r="AL326" s="6"/>
      <c r="AM326" s="6"/>
    </row>
    <row r="327" spans="1:39" s="4" customFormat="1" ht="15" customHeight="1" x14ac:dyDescent="0.25">
      <c r="A327" s="79"/>
      <c r="B327" s="79"/>
      <c r="C327" s="79"/>
      <c r="F327" s="115"/>
      <c r="G327" s="79"/>
      <c r="H327" s="79"/>
      <c r="I327" s="115"/>
      <c r="J327" s="115"/>
      <c r="K327" s="79"/>
      <c r="L327" s="79"/>
      <c r="M327" s="79"/>
      <c r="P327" s="5"/>
      <c r="R327" s="171"/>
      <c r="T327" s="6"/>
      <c r="U327" s="6"/>
      <c r="V327" s="6"/>
      <c r="W327" s="6"/>
      <c r="X327" s="6"/>
      <c r="Y327" s="6"/>
      <c r="Z327" s="6"/>
      <c r="AA327" s="6"/>
      <c r="AB327" s="6"/>
      <c r="AC327" s="6"/>
      <c r="AD327" s="6"/>
      <c r="AE327" s="6"/>
      <c r="AF327" s="6"/>
      <c r="AG327" s="6"/>
      <c r="AH327" s="6"/>
      <c r="AI327" s="6"/>
      <c r="AJ327" s="6"/>
      <c r="AK327" s="6"/>
      <c r="AL327" s="6"/>
      <c r="AM327" s="6"/>
    </row>
    <row r="328" spans="1:39" s="4" customFormat="1" ht="15" customHeight="1" x14ac:dyDescent="0.25">
      <c r="A328" s="79"/>
      <c r="B328" s="79"/>
      <c r="C328" s="79"/>
      <c r="F328" s="115"/>
      <c r="G328" s="79"/>
      <c r="H328" s="79"/>
      <c r="I328" s="115"/>
      <c r="J328" s="115"/>
      <c r="K328" s="79"/>
      <c r="L328" s="79"/>
      <c r="M328" s="79"/>
      <c r="P328" s="5"/>
      <c r="R328" s="171"/>
      <c r="T328" s="6"/>
      <c r="U328" s="6"/>
      <c r="V328" s="6"/>
      <c r="W328" s="6"/>
      <c r="X328" s="6"/>
      <c r="Y328" s="6"/>
      <c r="Z328" s="6"/>
      <c r="AA328" s="6"/>
      <c r="AB328" s="6"/>
      <c r="AC328" s="6"/>
      <c r="AD328" s="6"/>
      <c r="AE328" s="6"/>
      <c r="AF328" s="6"/>
      <c r="AG328" s="6"/>
      <c r="AH328" s="6"/>
      <c r="AI328" s="6"/>
      <c r="AJ328" s="6"/>
      <c r="AK328" s="6"/>
      <c r="AL328" s="6"/>
      <c r="AM328" s="6"/>
    </row>
    <row r="329" spans="1:39" s="4" customFormat="1" ht="15" customHeight="1" x14ac:dyDescent="0.25">
      <c r="A329" s="79"/>
      <c r="B329" s="79"/>
      <c r="C329" s="79"/>
      <c r="F329" s="115"/>
      <c r="G329" s="79"/>
      <c r="H329" s="79"/>
      <c r="I329" s="115"/>
      <c r="J329" s="115"/>
      <c r="K329" s="79"/>
      <c r="L329" s="79"/>
      <c r="M329" s="79"/>
      <c r="P329" s="5"/>
      <c r="R329" s="171"/>
      <c r="T329" s="6"/>
      <c r="U329" s="6"/>
      <c r="V329" s="6"/>
      <c r="W329" s="6"/>
      <c r="X329" s="6"/>
      <c r="Y329" s="6"/>
      <c r="Z329" s="6"/>
      <c r="AA329" s="6"/>
      <c r="AB329" s="6"/>
      <c r="AC329" s="6"/>
      <c r="AD329" s="6"/>
      <c r="AE329" s="6"/>
      <c r="AF329" s="6"/>
      <c r="AG329" s="6"/>
      <c r="AH329" s="6"/>
      <c r="AI329" s="6"/>
      <c r="AJ329" s="6"/>
      <c r="AK329" s="6"/>
      <c r="AL329" s="6"/>
      <c r="AM329" s="6"/>
    </row>
    <row r="330" spans="1:39" s="4" customFormat="1" ht="15" customHeight="1" x14ac:dyDescent="0.25">
      <c r="P330" s="5"/>
      <c r="R330" s="171"/>
      <c r="T330" s="6"/>
      <c r="U330" s="6"/>
      <c r="V330" s="6"/>
      <c r="W330" s="6"/>
      <c r="X330" s="6"/>
      <c r="Y330" s="6"/>
      <c r="Z330" s="6"/>
      <c r="AA330" s="6"/>
      <c r="AB330" s="6"/>
      <c r="AC330" s="6"/>
      <c r="AD330" s="6"/>
      <c r="AE330" s="6"/>
      <c r="AF330" s="6"/>
      <c r="AG330" s="6"/>
      <c r="AH330" s="6"/>
      <c r="AI330" s="6"/>
      <c r="AJ330" s="6"/>
      <c r="AK330" s="6"/>
      <c r="AL330" s="6"/>
      <c r="AM330" s="6"/>
    </row>
    <row r="331" spans="1:39" s="4" customFormat="1" ht="15" customHeight="1" x14ac:dyDescent="0.25">
      <c r="P331" s="5"/>
      <c r="R331" s="171"/>
      <c r="T331" s="6"/>
      <c r="U331" s="6"/>
      <c r="V331" s="6"/>
      <c r="W331" s="6"/>
      <c r="X331" s="6"/>
      <c r="Y331" s="6"/>
      <c r="Z331" s="6"/>
      <c r="AA331" s="6"/>
      <c r="AB331" s="6"/>
      <c r="AC331" s="6"/>
      <c r="AD331" s="6"/>
      <c r="AE331" s="6"/>
      <c r="AF331" s="6"/>
      <c r="AG331" s="6"/>
      <c r="AH331" s="6"/>
      <c r="AI331" s="6"/>
      <c r="AJ331" s="6"/>
      <c r="AK331" s="6"/>
      <c r="AL331" s="6"/>
      <c r="AM331" s="6"/>
    </row>
    <row r="332" spans="1:39" s="4" customFormat="1" ht="15" customHeight="1" x14ac:dyDescent="0.25">
      <c r="P332" s="5"/>
      <c r="R332" s="171"/>
      <c r="T332" s="6"/>
      <c r="U332" s="6"/>
      <c r="V332" s="6"/>
      <c r="W332" s="6"/>
      <c r="X332" s="6"/>
      <c r="Y332" s="6"/>
      <c r="Z332" s="6"/>
      <c r="AA332" s="6"/>
      <c r="AB332" s="6"/>
      <c r="AC332" s="6"/>
      <c r="AD332" s="6"/>
      <c r="AE332" s="6"/>
      <c r="AF332" s="6"/>
      <c r="AG332" s="6"/>
      <c r="AH332" s="6"/>
      <c r="AI332" s="6"/>
      <c r="AJ332" s="6"/>
      <c r="AK332" s="6"/>
      <c r="AL332" s="6"/>
      <c r="AM332" s="6"/>
    </row>
    <row r="333" spans="1:39" s="4" customFormat="1" ht="15" customHeight="1" x14ac:dyDescent="0.25">
      <c r="P333" s="5"/>
      <c r="R333" s="171"/>
      <c r="T333" s="6"/>
      <c r="U333" s="6"/>
      <c r="V333" s="6"/>
      <c r="W333" s="6"/>
      <c r="X333" s="6"/>
      <c r="Y333" s="6"/>
      <c r="Z333" s="6"/>
      <c r="AA333" s="6"/>
      <c r="AB333" s="6"/>
      <c r="AC333" s="6"/>
      <c r="AD333" s="6"/>
      <c r="AE333" s="6"/>
      <c r="AF333" s="6"/>
      <c r="AG333" s="6"/>
      <c r="AH333" s="6"/>
      <c r="AI333" s="6"/>
      <c r="AJ333" s="6"/>
      <c r="AK333" s="6"/>
      <c r="AL333" s="6"/>
      <c r="AM333" s="6"/>
    </row>
    <row r="334" spans="1:39" s="4" customFormat="1" ht="15" customHeight="1" x14ac:dyDescent="0.25">
      <c r="P334" s="5"/>
      <c r="R334" s="171"/>
      <c r="T334" s="6"/>
      <c r="U334" s="6"/>
      <c r="V334" s="6"/>
      <c r="W334" s="6"/>
      <c r="X334" s="6"/>
      <c r="Y334" s="6"/>
      <c r="Z334" s="6"/>
      <c r="AA334" s="6"/>
      <c r="AB334" s="6"/>
      <c r="AC334" s="6"/>
      <c r="AD334" s="6"/>
      <c r="AE334" s="6"/>
      <c r="AF334" s="6"/>
      <c r="AG334" s="6"/>
      <c r="AH334" s="6"/>
      <c r="AI334" s="6"/>
      <c r="AJ334" s="6"/>
      <c r="AK334" s="6"/>
      <c r="AL334" s="6"/>
      <c r="AM334" s="6"/>
    </row>
    <row r="335" spans="1:39" s="4" customFormat="1" ht="15" customHeight="1" x14ac:dyDescent="0.25">
      <c r="P335" s="5"/>
      <c r="R335" s="171"/>
      <c r="T335" s="6"/>
      <c r="U335" s="6"/>
      <c r="V335" s="6"/>
      <c r="W335" s="6"/>
      <c r="X335" s="6"/>
      <c r="Y335" s="6"/>
      <c r="Z335" s="6"/>
      <c r="AA335" s="6"/>
      <c r="AB335" s="6"/>
      <c r="AC335" s="6"/>
      <c r="AD335" s="6"/>
      <c r="AE335" s="6"/>
      <c r="AF335" s="6"/>
      <c r="AG335" s="6"/>
      <c r="AH335" s="6"/>
      <c r="AI335" s="6"/>
      <c r="AJ335" s="6"/>
      <c r="AK335" s="6"/>
      <c r="AL335" s="6"/>
      <c r="AM335" s="6"/>
    </row>
    <row r="336" spans="1:39" s="4" customFormat="1" ht="15" customHeight="1" x14ac:dyDescent="0.25">
      <c r="P336" s="5"/>
      <c r="R336" s="171"/>
      <c r="T336" s="6"/>
      <c r="U336" s="6"/>
      <c r="V336" s="6"/>
      <c r="W336" s="6"/>
      <c r="X336" s="6"/>
      <c r="Y336" s="6"/>
      <c r="Z336" s="6"/>
      <c r="AA336" s="6"/>
      <c r="AB336" s="6"/>
      <c r="AC336" s="6"/>
      <c r="AD336" s="6"/>
      <c r="AE336" s="6"/>
      <c r="AF336" s="6"/>
      <c r="AG336" s="6"/>
      <c r="AH336" s="6"/>
      <c r="AI336" s="6"/>
      <c r="AJ336" s="6"/>
      <c r="AK336" s="6"/>
      <c r="AL336" s="6"/>
      <c r="AM336" s="6"/>
    </row>
    <row r="337" spans="16:39" s="4" customFormat="1" ht="15" customHeight="1" x14ac:dyDescent="0.25">
      <c r="P337" s="5"/>
      <c r="R337" s="171"/>
      <c r="T337" s="6"/>
      <c r="U337" s="6"/>
      <c r="V337" s="6"/>
      <c r="W337" s="6"/>
      <c r="X337" s="6"/>
      <c r="Y337" s="6"/>
      <c r="Z337" s="6"/>
      <c r="AA337" s="6"/>
      <c r="AB337" s="6"/>
      <c r="AC337" s="6"/>
      <c r="AD337" s="6"/>
      <c r="AE337" s="6"/>
      <c r="AF337" s="6"/>
      <c r="AG337" s="6"/>
      <c r="AH337" s="6"/>
      <c r="AI337" s="6"/>
      <c r="AJ337" s="6"/>
      <c r="AK337" s="6"/>
      <c r="AL337" s="6"/>
      <c r="AM337" s="6"/>
    </row>
    <row r="338" spans="16:39" s="4" customFormat="1" ht="15" customHeight="1" x14ac:dyDescent="0.25">
      <c r="P338" s="5"/>
      <c r="R338" s="171"/>
      <c r="T338" s="6"/>
      <c r="U338" s="6"/>
      <c r="V338" s="6"/>
      <c r="W338" s="6"/>
      <c r="X338" s="6"/>
      <c r="Y338" s="6"/>
      <c r="Z338" s="6"/>
      <c r="AA338" s="6"/>
      <c r="AB338" s="6"/>
      <c r="AC338" s="6"/>
      <c r="AD338" s="6"/>
      <c r="AE338" s="6"/>
      <c r="AF338" s="6"/>
      <c r="AG338" s="6"/>
      <c r="AH338" s="6"/>
      <c r="AI338" s="6"/>
      <c r="AJ338" s="6"/>
      <c r="AK338" s="6"/>
      <c r="AL338" s="6"/>
      <c r="AM338" s="6"/>
    </row>
    <row r="339" spans="16:39" s="4" customFormat="1" ht="15" customHeight="1" x14ac:dyDescent="0.25">
      <c r="P339" s="5"/>
      <c r="R339" s="171"/>
      <c r="T339" s="6"/>
      <c r="U339" s="6"/>
      <c r="V339" s="6"/>
      <c r="W339" s="6"/>
      <c r="X339" s="6"/>
      <c r="Y339" s="6"/>
      <c r="Z339" s="6"/>
      <c r="AA339" s="6"/>
      <c r="AB339" s="6"/>
      <c r="AC339" s="6"/>
      <c r="AD339" s="6"/>
      <c r="AE339" s="6"/>
      <c r="AF339" s="6"/>
      <c r="AG339" s="6"/>
      <c r="AH339" s="6"/>
      <c r="AI339" s="6"/>
      <c r="AJ339" s="6"/>
      <c r="AK339" s="6"/>
      <c r="AL339" s="6"/>
      <c r="AM339" s="6"/>
    </row>
    <row r="340" spans="16:39" s="4" customFormat="1" ht="15" customHeight="1" x14ac:dyDescent="0.25">
      <c r="P340" s="5"/>
      <c r="R340" s="171"/>
      <c r="T340" s="6"/>
      <c r="U340" s="6"/>
      <c r="V340" s="6"/>
      <c r="W340" s="6"/>
      <c r="X340" s="6"/>
      <c r="Y340" s="6"/>
      <c r="Z340" s="6"/>
      <c r="AA340" s="6"/>
      <c r="AB340" s="6"/>
      <c r="AC340" s="6"/>
      <c r="AD340" s="6"/>
      <c r="AE340" s="6"/>
      <c r="AF340" s="6"/>
      <c r="AG340" s="6"/>
      <c r="AH340" s="6"/>
      <c r="AI340" s="6"/>
      <c r="AJ340" s="6"/>
      <c r="AK340" s="6"/>
      <c r="AL340" s="6"/>
      <c r="AM340" s="6"/>
    </row>
    <row r="341" spans="16:39" s="4" customFormat="1" ht="15" customHeight="1" x14ac:dyDescent="0.25">
      <c r="P341" s="5"/>
      <c r="R341" s="171"/>
      <c r="T341" s="6"/>
      <c r="U341" s="6"/>
      <c r="V341" s="6"/>
      <c r="W341" s="6"/>
      <c r="X341" s="6"/>
      <c r="Y341" s="6"/>
      <c r="Z341" s="6"/>
      <c r="AA341" s="6"/>
      <c r="AB341" s="6"/>
      <c r="AC341" s="6"/>
      <c r="AD341" s="6"/>
      <c r="AE341" s="6"/>
      <c r="AF341" s="6"/>
      <c r="AG341" s="6"/>
      <c r="AH341" s="6"/>
      <c r="AI341" s="6"/>
      <c r="AJ341" s="6"/>
      <c r="AK341" s="6"/>
      <c r="AL341" s="6"/>
      <c r="AM341" s="6"/>
    </row>
    <row r="342" spans="16:39" s="4" customFormat="1" ht="15" customHeight="1" x14ac:dyDescent="0.25">
      <c r="P342" s="5"/>
      <c r="R342" s="171"/>
      <c r="T342" s="6"/>
      <c r="U342" s="6"/>
      <c r="V342" s="6"/>
      <c r="W342" s="6"/>
      <c r="X342" s="6"/>
      <c r="Y342" s="6"/>
      <c r="Z342" s="6"/>
      <c r="AA342" s="6"/>
      <c r="AB342" s="6"/>
      <c r="AC342" s="6"/>
      <c r="AD342" s="6"/>
      <c r="AE342" s="6"/>
      <c r="AF342" s="6"/>
      <c r="AG342" s="6"/>
      <c r="AH342" s="6"/>
      <c r="AI342" s="6"/>
      <c r="AJ342" s="6"/>
      <c r="AK342" s="6"/>
      <c r="AL342" s="6"/>
      <c r="AM342" s="6"/>
    </row>
    <row r="343" spans="16:39" s="4" customFormat="1" ht="15" customHeight="1" x14ac:dyDescent="0.25">
      <c r="P343" s="5"/>
      <c r="R343" s="171"/>
      <c r="T343" s="6"/>
      <c r="U343" s="6"/>
      <c r="V343" s="6"/>
      <c r="W343" s="6"/>
      <c r="X343" s="6"/>
      <c r="Y343" s="6"/>
      <c r="Z343" s="6"/>
      <c r="AA343" s="6"/>
      <c r="AB343" s="6"/>
      <c r="AC343" s="6"/>
      <c r="AD343" s="6"/>
      <c r="AE343" s="6"/>
      <c r="AF343" s="6"/>
      <c r="AG343" s="6"/>
      <c r="AH343" s="6"/>
      <c r="AI343" s="6"/>
      <c r="AJ343" s="6"/>
      <c r="AK343" s="6"/>
      <c r="AL343" s="6"/>
      <c r="AM343" s="6"/>
    </row>
    <row r="344" spans="16:39" s="4" customFormat="1" ht="15" customHeight="1" x14ac:dyDescent="0.25">
      <c r="P344" s="5"/>
      <c r="R344" s="171"/>
      <c r="T344" s="6"/>
      <c r="U344" s="6"/>
      <c r="V344" s="6"/>
      <c r="W344" s="6"/>
      <c r="X344" s="6"/>
      <c r="Y344" s="6"/>
      <c r="Z344" s="6"/>
      <c r="AA344" s="6"/>
      <c r="AB344" s="6"/>
      <c r="AC344" s="6"/>
      <c r="AD344" s="6"/>
      <c r="AE344" s="6"/>
      <c r="AF344" s="6"/>
      <c r="AG344" s="6"/>
      <c r="AH344" s="6"/>
      <c r="AI344" s="6"/>
      <c r="AJ344" s="6"/>
      <c r="AK344" s="6"/>
      <c r="AL344" s="6"/>
      <c r="AM344" s="6"/>
    </row>
    <row r="345" spans="16:39" s="4" customFormat="1" ht="15" customHeight="1" x14ac:dyDescent="0.25">
      <c r="P345" s="5"/>
      <c r="R345" s="171"/>
      <c r="T345" s="6"/>
      <c r="U345" s="6"/>
      <c r="V345" s="6"/>
      <c r="W345" s="6"/>
      <c r="X345" s="6"/>
      <c r="Y345" s="6"/>
      <c r="Z345" s="6"/>
      <c r="AA345" s="6"/>
      <c r="AB345" s="6"/>
      <c r="AC345" s="6"/>
      <c r="AD345" s="6"/>
      <c r="AE345" s="6"/>
      <c r="AF345" s="6"/>
      <c r="AG345" s="6"/>
      <c r="AH345" s="6"/>
      <c r="AI345" s="6"/>
      <c r="AJ345" s="6"/>
      <c r="AK345" s="6"/>
      <c r="AL345" s="6"/>
      <c r="AM345" s="6"/>
    </row>
    <row r="346" spans="16:39" s="4" customFormat="1" ht="15" customHeight="1" x14ac:dyDescent="0.25">
      <c r="P346" s="5"/>
      <c r="R346" s="171"/>
      <c r="T346" s="6"/>
      <c r="U346" s="6"/>
      <c r="V346" s="6"/>
      <c r="W346" s="6"/>
      <c r="X346" s="6"/>
      <c r="Y346" s="6"/>
      <c r="Z346" s="6"/>
      <c r="AA346" s="6"/>
      <c r="AB346" s="6"/>
      <c r="AC346" s="6"/>
      <c r="AD346" s="6"/>
      <c r="AE346" s="6"/>
      <c r="AF346" s="6"/>
      <c r="AG346" s="6"/>
      <c r="AH346" s="6"/>
      <c r="AI346" s="6"/>
      <c r="AJ346" s="6"/>
      <c r="AK346" s="6"/>
      <c r="AL346" s="6"/>
      <c r="AM346" s="6"/>
    </row>
    <row r="347" spans="16:39" s="4" customFormat="1" ht="15" customHeight="1" x14ac:dyDescent="0.25">
      <c r="P347" s="5"/>
      <c r="R347" s="171"/>
      <c r="T347" s="6"/>
      <c r="U347" s="6"/>
      <c r="V347" s="6"/>
      <c r="W347" s="6"/>
      <c r="X347" s="6"/>
      <c r="Y347" s="6"/>
      <c r="Z347" s="6"/>
      <c r="AA347" s="6"/>
      <c r="AB347" s="6"/>
      <c r="AC347" s="6"/>
      <c r="AD347" s="6"/>
      <c r="AE347" s="6"/>
      <c r="AF347" s="6"/>
      <c r="AG347" s="6"/>
      <c r="AH347" s="6"/>
      <c r="AI347" s="6"/>
      <c r="AJ347" s="6"/>
      <c r="AK347" s="6"/>
      <c r="AL347" s="6"/>
      <c r="AM347" s="6"/>
    </row>
    <row r="348" spans="16:39" s="4" customFormat="1" ht="15" customHeight="1" x14ac:dyDescent="0.25">
      <c r="P348" s="5"/>
      <c r="R348" s="171"/>
      <c r="T348" s="6"/>
      <c r="U348" s="6"/>
      <c r="V348" s="6"/>
      <c r="W348" s="6"/>
      <c r="X348" s="6"/>
      <c r="Y348" s="6"/>
      <c r="Z348" s="6"/>
      <c r="AA348" s="6"/>
      <c r="AB348" s="6"/>
      <c r="AC348" s="6"/>
      <c r="AD348" s="6"/>
      <c r="AE348" s="6"/>
      <c r="AF348" s="6"/>
      <c r="AG348" s="6"/>
      <c r="AH348" s="6"/>
      <c r="AI348" s="6"/>
      <c r="AJ348" s="6"/>
      <c r="AK348" s="6"/>
      <c r="AL348" s="6"/>
      <c r="AM348" s="6"/>
    </row>
    <row r="349" spans="16:39" s="4" customFormat="1" ht="15" customHeight="1" x14ac:dyDescent="0.25">
      <c r="P349" s="5"/>
      <c r="R349" s="171"/>
      <c r="T349" s="6"/>
      <c r="U349" s="6"/>
      <c r="V349" s="6"/>
      <c r="W349" s="6"/>
      <c r="X349" s="6"/>
      <c r="Y349" s="6"/>
      <c r="Z349" s="6"/>
      <c r="AA349" s="6"/>
      <c r="AB349" s="6"/>
      <c r="AC349" s="6"/>
      <c r="AD349" s="6"/>
      <c r="AE349" s="6"/>
      <c r="AF349" s="6"/>
      <c r="AG349" s="6"/>
      <c r="AH349" s="6"/>
      <c r="AI349" s="6"/>
      <c r="AJ349" s="6"/>
      <c r="AK349" s="6"/>
      <c r="AL349" s="6"/>
      <c r="AM349" s="6"/>
    </row>
    <row r="350" spans="16:39" s="4" customFormat="1" ht="15" customHeight="1" x14ac:dyDescent="0.25">
      <c r="P350" s="5"/>
      <c r="R350" s="171"/>
      <c r="T350" s="6"/>
      <c r="U350" s="6"/>
      <c r="V350" s="6"/>
      <c r="W350" s="6"/>
      <c r="X350" s="6"/>
      <c r="Y350" s="6"/>
      <c r="Z350" s="6"/>
      <c r="AA350" s="6"/>
      <c r="AB350" s="6"/>
      <c r="AC350" s="6"/>
      <c r="AD350" s="6"/>
      <c r="AE350" s="6"/>
      <c r="AF350" s="6"/>
      <c r="AG350" s="6"/>
      <c r="AH350" s="6"/>
      <c r="AI350" s="6"/>
      <c r="AJ350" s="6"/>
      <c r="AK350" s="6"/>
      <c r="AL350" s="6"/>
      <c r="AM350" s="6"/>
    </row>
    <row r="351" spans="16:39" s="4" customFormat="1" ht="15" customHeight="1" x14ac:dyDescent="0.25">
      <c r="P351" s="5"/>
      <c r="R351" s="171"/>
      <c r="T351" s="6"/>
      <c r="U351" s="6"/>
      <c r="V351" s="6"/>
      <c r="W351" s="6"/>
      <c r="X351" s="6"/>
      <c r="Y351" s="6"/>
      <c r="Z351" s="6"/>
      <c r="AA351" s="6"/>
      <c r="AB351" s="6"/>
      <c r="AC351" s="6"/>
      <c r="AD351" s="6"/>
      <c r="AE351" s="6"/>
      <c r="AF351" s="6"/>
      <c r="AG351" s="6"/>
      <c r="AH351" s="6"/>
      <c r="AI351" s="6"/>
      <c r="AJ351" s="6"/>
      <c r="AK351" s="6"/>
      <c r="AL351" s="6"/>
      <c r="AM351" s="6"/>
    </row>
    <row r="352" spans="16:39" s="4" customFormat="1" ht="15" customHeight="1" x14ac:dyDescent="0.25">
      <c r="P352" s="5"/>
      <c r="R352" s="171"/>
      <c r="T352" s="6"/>
      <c r="U352" s="6"/>
      <c r="V352" s="6"/>
      <c r="W352" s="6"/>
      <c r="X352" s="6"/>
      <c r="Y352" s="6"/>
      <c r="Z352" s="6"/>
      <c r="AA352" s="6"/>
      <c r="AB352" s="6"/>
      <c r="AC352" s="6"/>
      <c r="AD352" s="6"/>
      <c r="AE352" s="6"/>
      <c r="AF352" s="6"/>
      <c r="AG352" s="6"/>
      <c r="AH352" s="6"/>
      <c r="AI352" s="6"/>
      <c r="AJ352" s="6"/>
      <c r="AK352" s="6"/>
      <c r="AL352" s="6"/>
      <c r="AM352" s="6"/>
    </row>
    <row r="353" spans="16:39" s="4" customFormat="1" ht="15" customHeight="1" x14ac:dyDescent="0.25">
      <c r="P353" s="5"/>
      <c r="R353" s="171"/>
      <c r="T353" s="6"/>
      <c r="U353" s="6"/>
      <c r="V353" s="6"/>
      <c r="W353" s="6"/>
      <c r="X353" s="6"/>
      <c r="Y353" s="6"/>
      <c r="Z353" s="6"/>
      <c r="AA353" s="6"/>
      <c r="AB353" s="6"/>
      <c r="AC353" s="6"/>
      <c r="AD353" s="6"/>
      <c r="AE353" s="6"/>
      <c r="AF353" s="6"/>
      <c r="AG353" s="6"/>
      <c r="AH353" s="6"/>
      <c r="AI353" s="6"/>
      <c r="AJ353" s="6"/>
      <c r="AK353" s="6"/>
      <c r="AL353" s="6"/>
      <c r="AM353" s="6"/>
    </row>
    <row r="354" spans="16:39" s="4" customFormat="1" ht="15" customHeight="1" x14ac:dyDescent="0.25">
      <c r="P354" s="5"/>
      <c r="R354" s="171"/>
      <c r="T354" s="6"/>
      <c r="U354" s="6"/>
      <c r="V354" s="6"/>
      <c r="W354" s="6"/>
      <c r="X354" s="6"/>
      <c r="Y354" s="6"/>
      <c r="Z354" s="6"/>
      <c r="AA354" s="6"/>
      <c r="AB354" s="6"/>
      <c r="AC354" s="6"/>
      <c r="AD354" s="6"/>
      <c r="AE354" s="6"/>
      <c r="AF354" s="6"/>
      <c r="AG354" s="6"/>
      <c r="AH354" s="6"/>
      <c r="AI354" s="6"/>
      <c r="AJ354" s="6"/>
      <c r="AK354" s="6"/>
      <c r="AL354" s="6"/>
      <c r="AM354" s="6"/>
    </row>
    <row r="355" spans="16:39" s="4" customFormat="1" ht="15" customHeight="1" x14ac:dyDescent="0.25">
      <c r="P355" s="5"/>
      <c r="R355" s="171"/>
      <c r="T355" s="6"/>
      <c r="U355" s="6"/>
      <c r="V355" s="6"/>
      <c r="W355" s="6"/>
      <c r="X355" s="6"/>
      <c r="Y355" s="6"/>
      <c r="Z355" s="6"/>
      <c r="AA355" s="6"/>
      <c r="AB355" s="6"/>
      <c r="AC355" s="6"/>
      <c r="AD355" s="6"/>
      <c r="AE355" s="6"/>
      <c r="AF355" s="6"/>
      <c r="AG355" s="6"/>
      <c r="AH355" s="6"/>
      <c r="AI355" s="6"/>
      <c r="AJ355" s="6"/>
      <c r="AK355" s="6"/>
      <c r="AL355" s="6"/>
      <c r="AM355" s="6"/>
    </row>
    <row r="356" spans="16:39" s="4" customFormat="1" ht="15" customHeight="1" x14ac:dyDescent="0.25">
      <c r="P356" s="5"/>
      <c r="R356" s="171"/>
      <c r="T356" s="6"/>
      <c r="U356" s="6"/>
      <c r="V356" s="6"/>
      <c r="W356" s="6"/>
      <c r="X356" s="6"/>
      <c r="Y356" s="6"/>
      <c r="Z356" s="6"/>
      <c r="AA356" s="6"/>
      <c r="AB356" s="6"/>
      <c r="AC356" s="6"/>
      <c r="AD356" s="6"/>
      <c r="AE356" s="6"/>
      <c r="AF356" s="6"/>
      <c r="AG356" s="6"/>
      <c r="AH356" s="6"/>
      <c r="AI356" s="6"/>
      <c r="AJ356" s="6"/>
      <c r="AK356" s="6"/>
      <c r="AL356" s="6"/>
      <c r="AM356" s="6"/>
    </row>
    <row r="357" spans="16:39" s="4" customFormat="1" ht="15" customHeight="1" x14ac:dyDescent="0.25">
      <c r="P357" s="5"/>
      <c r="R357" s="171"/>
      <c r="T357" s="6"/>
      <c r="U357" s="6"/>
      <c r="V357" s="6"/>
      <c r="W357" s="6"/>
      <c r="X357" s="6"/>
      <c r="Y357" s="6"/>
      <c r="Z357" s="6"/>
      <c r="AA357" s="6"/>
      <c r="AB357" s="6"/>
      <c r="AC357" s="6"/>
      <c r="AD357" s="6"/>
      <c r="AE357" s="6"/>
      <c r="AF357" s="6"/>
      <c r="AG357" s="6"/>
      <c r="AH357" s="6"/>
      <c r="AI357" s="6"/>
      <c r="AJ357" s="6"/>
      <c r="AK357" s="6"/>
      <c r="AL357" s="6"/>
      <c r="AM357" s="6"/>
    </row>
    <row r="358" spans="16:39" s="4" customFormat="1" ht="15" customHeight="1" x14ac:dyDescent="0.25">
      <c r="P358" s="5"/>
      <c r="R358" s="171"/>
      <c r="T358" s="6"/>
      <c r="U358" s="6"/>
      <c r="V358" s="6"/>
      <c r="W358" s="6"/>
      <c r="X358" s="6"/>
      <c r="Y358" s="6"/>
      <c r="Z358" s="6"/>
      <c r="AA358" s="6"/>
      <c r="AB358" s="6"/>
      <c r="AC358" s="6"/>
      <c r="AD358" s="6"/>
      <c r="AE358" s="6"/>
      <c r="AF358" s="6"/>
      <c r="AG358" s="6"/>
      <c r="AH358" s="6"/>
      <c r="AI358" s="6"/>
      <c r="AJ358" s="6"/>
      <c r="AK358" s="6"/>
      <c r="AL358" s="6"/>
      <c r="AM358" s="6"/>
    </row>
    <row r="359" spans="16:39" s="4" customFormat="1" ht="15" customHeight="1" x14ac:dyDescent="0.25">
      <c r="P359" s="5"/>
      <c r="R359" s="171"/>
      <c r="T359" s="6"/>
      <c r="U359" s="6"/>
      <c r="V359" s="6"/>
      <c r="W359" s="6"/>
      <c r="X359" s="6"/>
      <c r="Y359" s="6"/>
      <c r="Z359" s="6"/>
      <c r="AA359" s="6"/>
      <c r="AB359" s="6"/>
      <c r="AC359" s="6"/>
      <c r="AD359" s="6"/>
      <c r="AE359" s="6"/>
      <c r="AF359" s="6"/>
      <c r="AG359" s="6"/>
      <c r="AH359" s="6"/>
      <c r="AI359" s="6"/>
      <c r="AJ359" s="6"/>
      <c r="AK359" s="6"/>
      <c r="AL359" s="6"/>
      <c r="AM359" s="6"/>
    </row>
    <row r="360" spans="16:39" s="4" customFormat="1" ht="15" customHeight="1" x14ac:dyDescent="0.25">
      <c r="P360" s="5"/>
      <c r="R360" s="171"/>
      <c r="T360" s="6"/>
      <c r="U360" s="6"/>
      <c r="V360" s="6"/>
      <c r="W360" s="6"/>
      <c r="X360" s="6"/>
      <c r="Y360" s="6"/>
      <c r="Z360" s="6"/>
      <c r="AA360" s="6"/>
      <c r="AB360" s="6"/>
      <c r="AC360" s="6"/>
      <c r="AD360" s="6"/>
      <c r="AE360" s="6"/>
      <c r="AF360" s="6"/>
      <c r="AG360" s="6"/>
      <c r="AH360" s="6"/>
      <c r="AI360" s="6"/>
      <c r="AJ360" s="6"/>
      <c r="AK360" s="6"/>
      <c r="AL360" s="6"/>
      <c r="AM360" s="6"/>
    </row>
    <row r="361" spans="16:39" s="4" customFormat="1" ht="15" customHeight="1" x14ac:dyDescent="0.25">
      <c r="P361" s="5"/>
      <c r="R361" s="171"/>
      <c r="T361" s="6"/>
      <c r="U361" s="6"/>
      <c r="V361" s="6"/>
      <c r="W361" s="6"/>
      <c r="X361" s="6"/>
      <c r="Y361" s="6"/>
      <c r="Z361" s="6"/>
      <c r="AA361" s="6"/>
      <c r="AB361" s="6"/>
      <c r="AC361" s="6"/>
      <c r="AD361" s="6"/>
      <c r="AE361" s="6"/>
      <c r="AF361" s="6"/>
      <c r="AG361" s="6"/>
      <c r="AH361" s="6"/>
      <c r="AI361" s="6"/>
      <c r="AJ361" s="6"/>
      <c r="AK361" s="6"/>
      <c r="AL361" s="6"/>
      <c r="AM361" s="6"/>
    </row>
    <row r="362" spans="16:39" s="4" customFormat="1" ht="15" customHeight="1" x14ac:dyDescent="0.25">
      <c r="P362" s="5"/>
      <c r="R362" s="171"/>
      <c r="T362" s="6"/>
      <c r="U362" s="6"/>
      <c r="V362" s="6"/>
      <c r="W362" s="6"/>
      <c r="X362" s="6"/>
      <c r="Y362" s="6"/>
      <c r="Z362" s="6"/>
      <c r="AA362" s="6"/>
      <c r="AB362" s="6"/>
      <c r="AC362" s="6"/>
      <c r="AD362" s="6"/>
      <c r="AE362" s="6"/>
      <c r="AF362" s="6"/>
      <c r="AG362" s="6"/>
      <c r="AH362" s="6"/>
      <c r="AI362" s="6"/>
      <c r="AJ362" s="6"/>
      <c r="AK362" s="6"/>
      <c r="AL362" s="6"/>
      <c r="AM362" s="6"/>
    </row>
    <row r="363" spans="16:39" s="4" customFormat="1" ht="15" customHeight="1" x14ac:dyDescent="0.25">
      <c r="P363" s="5"/>
      <c r="R363" s="171"/>
      <c r="T363" s="6"/>
      <c r="U363" s="6"/>
      <c r="V363" s="6"/>
      <c r="W363" s="6"/>
      <c r="X363" s="6"/>
      <c r="Y363" s="6"/>
      <c r="Z363" s="6"/>
      <c r="AA363" s="6"/>
      <c r="AB363" s="6"/>
      <c r="AC363" s="6"/>
      <c r="AD363" s="6"/>
      <c r="AE363" s="6"/>
      <c r="AF363" s="6"/>
      <c r="AG363" s="6"/>
      <c r="AH363" s="6"/>
      <c r="AI363" s="6"/>
      <c r="AJ363" s="6"/>
      <c r="AK363" s="6"/>
      <c r="AL363" s="6"/>
      <c r="AM363" s="6"/>
    </row>
    <row r="364" spans="16:39" s="4" customFormat="1" ht="15" customHeight="1" x14ac:dyDescent="0.25">
      <c r="P364" s="5"/>
      <c r="R364" s="171"/>
      <c r="T364" s="6"/>
      <c r="U364" s="6"/>
      <c r="V364" s="6"/>
      <c r="W364" s="6"/>
      <c r="X364" s="6"/>
      <c r="Y364" s="6"/>
      <c r="Z364" s="6"/>
      <c r="AA364" s="6"/>
      <c r="AB364" s="6"/>
      <c r="AC364" s="6"/>
      <c r="AD364" s="6"/>
      <c r="AE364" s="6"/>
      <c r="AF364" s="6"/>
      <c r="AG364" s="6"/>
      <c r="AH364" s="6"/>
      <c r="AI364" s="6"/>
      <c r="AJ364" s="6"/>
      <c r="AK364" s="6"/>
      <c r="AL364" s="6"/>
      <c r="AM364" s="6"/>
    </row>
    <row r="365" spans="16:39" s="4" customFormat="1" ht="15" customHeight="1" x14ac:dyDescent="0.25">
      <c r="P365" s="5"/>
      <c r="R365" s="171"/>
      <c r="T365" s="6"/>
      <c r="U365" s="6"/>
      <c r="V365" s="6"/>
      <c r="W365" s="6"/>
      <c r="X365" s="6"/>
      <c r="Y365" s="6"/>
      <c r="Z365" s="6"/>
      <c r="AA365" s="6"/>
      <c r="AB365" s="6"/>
      <c r="AC365" s="6"/>
      <c r="AD365" s="6"/>
      <c r="AE365" s="6"/>
      <c r="AF365" s="6"/>
      <c r="AG365" s="6"/>
      <c r="AH365" s="6"/>
      <c r="AI365" s="6"/>
      <c r="AJ365" s="6"/>
      <c r="AK365" s="6"/>
      <c r="AL365" s="6"/>
      <c r="AM365" s="6"/>
    </row>
    <row r="366" spans="16:39" s="4" customFormat="1" ht="15" customHeight="1" x14ac:dyDescent="0.25">
      <c r="P366" s="5"/>
      <c r="R366" s="171"/>
      <c r="T366" s="6"/>
      <c r="U366" s="6"/>
      <c r="V366" s="6"/>
      <c r="W366" s="6"/>
      <c r="X366" s="6"/>
      <c r="Y366" s="6"/>
      <c r="Z366" s="6"/>
      <c r="AA366" s="6"/>
      <c r="AB366" s="6"/>
      <c r="AC366" s="6"/>
      <c r="AD366" s="6"/>
      <c r="AE366" s="6"/>
      <c r="AF366" s="6"/>
      <c r="AG366" s="6"/>
      <c r="AH366" s="6"/>
      <c r="AI366" s="6"/>
      <c r="AJ366" s="6"/>
      <c r="AK366" s="6"/>
      <c r="AL366" s="6"/>
      <c r="AM366" s="6"/>
    </row>
    <row r="367" spans="16:39" s="4" customFormat="1" ht="15" customHeight="1" x14ac:dyDescent="0.25">
      <c r="P367" s="5"/>
      <c r="R367" s="171"/>
      <c r="T367" s="6"/>
      <c r="U367" s="6"/>
      <c r="V367" s="6"/>
      <c r="W367" s="6"/>
      <c r="X367" s="6"/>
      <c r="Y367" s="6"/>
      <c r="Z367" s="6"/>
      <c r="AA367" s="6"/>
      <c r="AB367" s="6"/>
      <c r="AC367" s="6"/>
      <c r="AD367" s="6"/>
      <c r="AE367" s="6"/>
      <c r="AF367" s="6"/>
      <c r="AG367" s="6"/>
      <c r="AH367" s="6"/>
      <c r="AI367" s="6"/>
      <c r="AJ367" s="6"/>
      <c r="AK367" s="6"/>
      <c r="AL367" s="6"/>
      <c r="AM367" s="6"/>
    </row>
    <row r="368" spans="16:39" s="4" customFormat="1" ht="15" customHeight="1" x14ac:dyDescent="0.25">
      <c r="P368" s="5"/>
      <c r="R368" s="171"/>
      <c r="T368" s="6"/>
      <c r="U368" s="6"/>
      <c r="V368" s="6"/>
      <c r="W368" s="6"/>
      <c r="X368" s="6"/>
      <c r="Y368" s="6"/>
      <c r="Z368" s="6"/>
      <c r="AA368" s="6"/>
      <c r="AB368" s="6"/>
      <c r="AC368" s="6"/>
      <c r="AD368" s="6"/>
      <c r="AE368" s="6"/>
      <c r="AF368" s="6"/>
      <c r="AG368" s="6"/>
      <c r="AH368" s="6"/>
      <c r="AI368" s="6"/>
      <c r="AJ368" s="6"/>
      <c r="AK368" s="6"/>
      <c r="AL368" s="6"/>
      <c r="AM368" s="6"/>
    </row>
    <row r="369" spans="16:39" s="4" customFormat="1" ht="15" customHeight="1" x14ac:dyDescent="0.25">
      <c r="P369" s="5"/>
      <c r="R369" s="171"/>
      <c r="T369" s="6"/>
      <c r="U369" s="6"/>
      <c r="V369" s="6"/>
      <c r="W369" s="6"/>
      <c r="X369" s="6"/>
      <c r="Y369" s="6"/>
      <c r="Z369" s="6"/>
      <c r="AA369" s="6"/>
      <c r="AB369" s="6"/>
      <c r="AC369" s="6"/>
      <c r="AD369" s="6"/>
      <c r="AE369" s="6"/>
      <c r="AF369" s="6"/>
      <c r="AG369" s="6"/>
      <c r="AH369" s="6"/>
      <c r="AI369" s="6"/>
      <c r="AJ369" s="6"/>
      <c r="AK369" s="6"/>
      <c r="AL369" s="6"/>
      <c r="AM369" s="6"/>
    </row>
    <row r="370" spans="16:39" s="4" customFormat="1" ht="15" customHeight="1" x14ac:dyDescent="0.25">
      <c r="P370" s="5"/>
      <c r="R370" s="171"/>
      <c r="T370" s="6"/>
      <c r="U370" s="6"/>
      <c r="V370" s="6"/>
      <c r="W370" s="6"/>
      <c r="X370" s="6"/>
      <c r="Y370" s="6"/>
      <c r="Z370" s="6"/>
      <c r="AA370" s="6"/>
      <c r="AB370" s="6"/>
      <c r="AC370" s="6"/>
      <c r="AD370" s="6"/>
      <c r="AE370" s="6"/>
      <c r="AF370" s="6"/>
      <c r="AG370" s="6"/>
      <c r="AH370" s="6"/>
      <c r="AI370" s="6"/>
      <c r="AJ370" s="6"/>
      <c r="AK370" s="6"/>
      <c r="AL370" s="6"/>
      <c r="AM370" s="6"/>
    </row>
    <row r="371" spans="16:39" s="4" customFormat="1" ht="15" customHeight="1" x14ac:dyDescent="0.25">
      <c r="P371" s="5"/>
      <c r="R371" s="171"/>
      <c r="T371" s="6"/>
      <c r="U371" s="6"/>
      <c r="V371" s="6"/>
      <c r="W371" s="6"/>
      <c r="X371" s="6"/>
      <c r="Y371" s="6"/>
      <c r="Z371" s="6"/>
      <c r="AA371" s="6"/>
      <c r="AB371" s="6"/>
      <c r="AC371" s="6"/>
      <c r="AD371" s="6"/>
      <c r="AE371" s="6"/>
      <c r="AF371" s="6"/>
      <c r="AG371" s="6"/>
      <c r="AH371" s="6"/>
      <c r="AI371" s="6"/>
      <c r="AJ371" s="6"/>
      <c r="AK371" s="6"/>
      <c r="AL371" s="6"/>
      <c r="AM371" s="6"/>
    </row>
    <row r="372" spans="16:39" s="4" customFormat="1" ht="15" customHeight="1" x14ac:dyDescent="0.25">
      <c r="P372" s="5"/>
      <c r="R372" s="171"/>
      <c r="T372" s="6"/>
      <c r="U372" s="6"/>
      <c r="V372" s="6"/>
      <c r="W372" s="6"/>
      <c r="X372" s="6"/>
      <c r="Y372" s="6"/>
      <c r="Z372" s="6"/>
      <c r="AA372" s="6"/>
      <c r="AB372" s="6"/>
      <c r="AC372" s="6"/>
      <c r="AD372" s="6"/>
      <c r="AE372" s="6"/>
      <c r="AF372" s="6"/>
      <c r="AG372" s="6"/>
      <c r="AH372" s="6"/>
      <c r="AI372" s="6"/>
      <c r="AJ372" s="6"/>
      <c r="AK372" s="6"/>
      <c r="AL372" s="6"/>
      <c r="AM372" s="6"/>
    </row>
    <row r="373" spans="16:39" s="4" customFormat="1" ht="15" customHeight="1" x14ac:dyDescent="0.25">
      <c r="P373" s="5"/>
      <c r="R373" s="171"/>
      <c r="T373" s="6"/>
      <c r="U373" s="6"/>
      <c r="V373" s="6"/>
      <c r="W373" s="6"/>
      <c r="X373" s="6"/>
      <c r="Y373" s="6"/>
      <c r="Z373" s="6"/>
      <c r="AA373" s="6"/>
      <c r="AB373" s="6"/>
      <c r="AC373" s="6"/>
      <c r="AD373" s="6"/>
      <c r="AE373" s="6"/>
      <c r="AF373" s="6"/>
      <c r="AG373" s="6"/>
      <c r="AH373" s="6"/>
      <c r="AI373" s="6"/>
      <c r="AJ373" s="6"/>
      <c r="AK373" s="6"/>
      <c r="AL373" s="6"/>
      <c r="AM373" s="6"/>
    </row>
    <row r="374" spans="16:39" s="4" customFormat="1" ht="15" customHeight="1" x14ac:dyDescent="0.25">
      <c r="P374" s="5"/>
      <c r="R374" s="171"/>
      <c r="T374" s="6"/>
      <c r="U374" s="6"/>
      <c r="V374" s="6"/>
      <c r="W374" s="6"/>
      <c r="X374" s="6"/>
      <c r="Y374" s="6"/>
      <c r="Z374" s="6"/>
      <c r="AA374" s="6"/>
      <c r="AB374" s="6"/>
      <c r="AC374" s="6"/>
      <c r="AD374" s="6"/>
      <c r="AE374" s="6"/>
      <c r="AF374" s="6"/>
      <c r="AG374" s="6"/>
      <c r="AH374" s="6"/>
      <c r="AI374" s="6"/>
      <c r="AJ374" s="6"/>
      <c r="AK374" s="6"/>
      <c r="AL374" s="6"/>
      <c r="AM374" s="6"/>
    </row>
    <row r="375" spans="16:39" s="4" customFormat="1" ht="15" customHeight="1" x14ac:dyDescent="0.25">
      <c r="P375" s="5"/>
      <c r="R375" s="171"/>
      <c r="T375" s="6"/>
      <c r="U375" s="6"/>
      <c r="V375" s="6"/>
      <c r="W375" s="6"/>
      <c r="X375" s="6"/>
      <c r="Y375" s="6"/>
      <c r="Z375" s="6"/>
      <c r="AA375" s="6"/>
      <c r="AB375" s="6"/>
      <c r="AC375" s="6"/>
      <c r="AD375" s="6"/>
      <c r="AE375" s="6"/>
      <c r="AF375" s="6"/>
      <c r="AG375" s="6"/>
      <c r="AH375" s="6"/>
      <c r="AI375" s="6"/>
      <c r="AJ375" s="6"/>
      <c r="AK375" s="6"/>
      <c r="AL375" s="6"/>
      <c r="AM375" s="6"/>
    </row>
    <row r="376" spans="16:39" s="4" customFormat="1" ht="15" customHeight="1" x14ac:dyDescent="0.25">
      <c r="P376" s="5"/>
      <c r="R376" s="171"/>
      <c r="T376" s="6"/>
      <c r="U376" s="6"/>
      <c r="V376" s="6"/>
      <c r="W376" s="6"/>
      <c r="X376" s="6"/>
      <c r="Y376" s="6"/>
      <c r="Z376" s="6"/>
      <c r="AA376" s="6"/>
      <c r="AB376" s="6"/>
      <c r="AC376" s="6"/>
      <c r="AD376" s="6"/>
      <c r="AE376" s="6"/>
      <c r="AF376" s="6"/>
      <c r="AG376" s="6"/>
      <c r="AH376" s="6"/>
      <c r="AI376" s="6"/>
      <c r="AJ376" s="6"/>
      <c r="AK376" s="6"/>
      <c r="AL376" s="6"/>
      <c r="AM376" s="6"/>
    </row>
    <row r="377" spans="16:39" s="4" customFormat="1" ht="15" customHeight="1" x14ac:dyDescent="0.25">
      <c r="P377" s="5"/>
      <c r="R377" s="171"/>
      <c r="T377" s="6"/>
      <c r="U377" s="6"/>
      <c r="V377" s="6"/>
      <c r="W377" s="6"/>
      <c r="X377" s="6"/>
      <c r="Y377" s="6"/>
      <c r="Z377" s="6"/>
      <c r="AA377" s="6"/>
      <c r="AB377" s="6"/>
      <c r="AC377" s="6"/>
      <c r="AD377" s="6"/>
      <c r="AE377" s="6"/>
      <c r="AF377" s="6"/>
      <c r="AG377" s="6"/>
      <c r="AH377" s="6"/>
      <c r="AI377" s="6"/>
      <c r="AJ377" s="6"/>
      <c r="AK377" s="6"/>
      <c r="AL377" s="6"/>
      <c r="AM377" s="6"/>
    </row>
    <row r="378" spans="16:39" s="4" customFormat="1" ht="15" customHeight="1" x14ac:dyDescent="0.25">
      <c r="P378" s="5"/>
      <c r="R378" s="171"/>
      <c r="T378" s="6"/>
      <c r="U378" s="6"/>
      <c r="V378" s="6"/>
      <c r="W378" s="6"/>
      <c r="X378" s="6"/>
      <c r="Y378" s="6"/>
      <c r="Z378" s="6"/>
      <c r="AA378" s="6"/>
      <c r="AB378" s="6"/>
      <c r="AC378" s="6"/>
      <c r="AD378" s="6"/>
      <c r="AE378" s="6"/>
      <c r="AF378" s="6"/>
      <c r="AG378" s="6"/>
      <c r="AH378" s="6"/>
      <c r="AI378" s="6"/>
      <c r="AJ378" s="6"/>
      <c r="AK378" s="6"/>
      <c r="AL378" s="6"/>
      <c r="AM378" s="6"/>
    </row>
    <row r="379" spans="16:39" s="4" customFormat="1" ht="15" customHeight="1" x14ac:dyDescent="0.25">
      <c r="P379" s="5"/>
      <c r="R379" s="171"/>
      <c r="T379" s="6"/>
      <c r="U379" s="6"/>
      <c r="V379" s="6"/>
      <c r="W379" s="6"/>
      <c r="X379" s="6"/>
      <c r="Y379" s="6"/>
      <c r="Z379" s="6"/>
      <c r="AA379" s="6"/>
      <c r="AB379" s="6"/>
      <c r="AC379" s="6"/>
      <c r="AD379" s="6"/>
      <c r="AE379" s="6"/>
      <c r="AF379" s="6"/>
      <c r="AG379" s="6"/>
      <c r="AH379" s="6"/>
      <c r="AI379" s="6"/>
      <c r="AJ379" s="6"/>
      <c r="AK379" s="6"/>
      <c r="AL379" s="6"/>
      <c r="AM379" s="6"/>
    </row>
    <row r="380" spans="16:39" s="4" customFormat="1" ht="15" customHeight="1" x14ac:dyDescent="0.25">
      <c r="P380" s="5"/>
      <c r="R380" s="171"/>
      <c r="T380" s="6"/>
      <c r="U380" s="6"/>
      <c r="V380" s="6"/>
      <c r="W380" s="6"/>
      <c r="X380" s="6"/>
      <c r="Y380" s="6"/>
      <c r="Z380" s="6"/>
      <c r="AA380" s="6"/>
      <c r="AB380" s="6"/>
      <c r="AC380" s="6"/>
      <c r="AD380" s="6"/>
      <c r="AE380" s="6"/>
      <c r="AF380" s="6"/>
      <c r="AG380" s="6"/>
      <c r="AH380" s="6"/>
      <c r="AI380" s="6"/>
      <c r="AJ380" s="6"/>
      <c r="AK380" s="6"/>
      <c r="AL380" s="6"/>
      <c r="AM380" s="6"/>
    </row>
    <row r="381" spans="16:39" s="4" customFormat="1" ht="15" customHeight="1" x14ac:dyDescent="0.25">
      <c r="P381" s="5"/>
      <c r="R381" s="171"/>
      <c r="T381" s="6"/>
      <c r="U381" s="6"/>
      <c r="V381" s="6"/>
      <c r="W381" s="6"/>
      <c r="X381" s="6"/>
      <c r="Y381" s="6"/>
      <c r="Z381" s="6"/>
      <c r="AA381" s="6"/>
      <c r="AB381" s="6"/>
      <c r="AC381" s="6"/>
      <c r="AD381" s="6"/>
      <c r="AE381" s="6"/>
      <c r="AF381" s="6"/>
      <c r="AG381" s="6"/>
      <c r="AH381" s="6"/>
      <c r="AI381" s="6"/>
      <c r="AJ381" s="6"/>
      <c r="AK381" s="6"/>
      <c r="AL381" s="6"/>
      <c r="AM381" s="6"/>
    </row>
    <row r="382" spans="16:39" s="4" customFormat="1" ht="15" customHeight="1" x14ac:dyDescent="0.25">
      <c r="P382" s="5"/>
      <c r="R382" s="171"/>
      <c r="T382" s="6"/>
      <c r="U382" s="6"/>
      <c r="V382" s="6"/>
      <c r="W382" s="6"/>
      <c r="X382" s="6"/>
      <c r="Y382" s="6"/>
      <c r="Z382" s="6"/>
      <c r="AA382" s="6"/>
      <c r="AB382" s="6"/>
      <c r="AC382" s="6"/>
      <c r="AD382" s="6"/>
      <c r="AE382" s="6"/>
      <c r="AF382" s="6"/>
      <c r="AG382" s="6"/>
      <c r="AH382" s="6"/>
      <c r="AI382" s="6"/>
      <c r="AJ382" s="6"/>
      <c r="AK382" s="6"/>
      <c r="AL382" s="6"/>
      <c r="AM382" s="6"/>
    </row>
    <row r="383" spans="16:39" s="4" customFormat="1" ht="15" customHeight="1" x14ac:dyDescent="0.25">
      <c r="P383" s="5"/>
      <c r="R383" s="171"/>
      <c r="T383" s="6"/>
      <c r="U383" s="6"/>
      <c r="V383" s="6"/>
      <c r="W383" s="6"/>
      <c r="X383" s="6"/>
      <c r="Y383" s="6"/>
      <c r="Z383" s="6"/>
      <c r="AA383" s="6"/>
      <c r="AB383" s="6"/>
      <c r="AC383" s="6"/>
      <c r="AD383" s="6"/>
      <c r="AE383" s="6"/>
      <c r="AF383" s="6"/>
      <c r="AG383" s="6"/>
      <c r="AH383" s="6"/>
      <c r="AI383" s="6"/>
      <c r="AJ383" s="6"/>
      <c r="AK383" s="6"/>
      <c r="AL383" s="6"/>
      <c r="AM383" s="6"/>
    </row>
    <row r="384" spans="16:39" s="4" customFormat="1" ht="15" customHeight="1" x14ac:dyDescent="0.25">
      <c r="P384" s="5"/>
      <c r="R384" s="171"/>
      <c r="T384" s="6"/>
      <c r="U384" s="6"/>
      <c r="V384" s="6"/>
      <c r="W384" s="6"/>
      <c r="X384" s="6"/>
      <c r="Y384" s="6"/>
      <c r="Z384" s="6"/>
      <c r="AA384" s="6"/>
      <c r="AB384" s="6"/>
      <c r="AC384" s="6"/>
      <c r="AD384" s="6"/>
      <c r="AE384" s="6"/>
      <c r="AF384" s="6"/>
      <c r="AG384" s="6"/>
      <c r="AH384" s="6"/>
      <c r="AI384" s="6"/>
      <c r="AJ384" s="6"/>
      <c r="AK384" s="6"/>
      <c r="AL384" s="6"/>
      <c r="AM384" s="6"/>
    </row>
    <row r="385" spans="16:39" s="4" customFormat="1" ht="15" customHeight="1" x14ac:dyDescent="0.25">
      <c r="P385" s="5"/>
      <c r="R385" s="171"/>
      <c r="T385" s="6"/>
      <c r="U385" s="6"/>
      <c r="V385" s="6"/>
      <c r="W385" s="6"/>
      <c r="X385" s="6"/>
      <c r="Y385" s="6"/>
      <c r="Z385" s="6"/>
      <c r="AA385" s="6"/>
      <c r="AB385" s="6"/>
      <c r="AC385" s="6"/>
      <c r="AD385" s="6"/>
      <c r="AE385" s="6"/>
      <c r="AF385" s="6"/>
      <c r="AG385" s="6"/>
      <c r="AH385" s="6"/>
      <c r="AI385" s="6"/>
      <c r="AJ385" s="6"/>
      <c r="AK385" s="6"/>
      <c r="AL385" s="6"/>
      <c r="AM385" s="6"/>
    </row>
    <row r="386" spans="16:39" s="4" customFormat="1" ht="15" customHeight="1" x14ac:dyDescent="0.25">
      <c r="P386" s="5"/>
      <c r="R386" s="171"/>
      <c r="T386" s="6"/>
      <c r="U386" s="6"/>
      <c r="V386" s="6"/>
      <c r="W386" s="6"/>
      <c r="X386" s="6"/>
      <c r="Y386" s="6"/>
      <c r="Z386" s="6"/>
      <c r="AA386" s="6"/>
      <c r="AB386" s="6"/>
      <c r="AC386" s="6"/>
      <c r="AD386" s="6"/>
      <c r="AE386" s="6"/>
      <c r="AF386" s="6"/>
      <c r="AG386" s="6"/>
      <c r="AH386" s="6"/>
      <c r="AI386" s="6"/>
      <c r="AJ386" s="6"/>
      <c r="AK386" s="6"/>
      <c r="AL386" s="6"/>
      <c r="AM386" s="6"/>
    </row>
    <row r="387" spans="16:39" s="4" customFormat="1" ht="15" customHeight="1" x14ac:dyDescent="0.25">
      <c r="P387" s="5"/>
      <c r="R387" s="171"/>
      <c r="T387" s="6"/>
      <c r="U387" s="6"/>
      <c r="V387" s="6"/>
      <c r="W387" s="6"/>
      <c r="X387" s="6"/>
      <c r="Y387" s="6"/>
      <c r="Z387" s="6"/>
      <c r="AA387" s="6"/>
      <c r="AB387" s="6"/>
      <c r="AC387" s="6"/>
      <c r="AD387" s="6"/>
      <c r="AE387" s="6"/>
      <c r="AF387" s="6"/>
      <c r="AG387" s="6"/>
      <c r="AH387" s="6"/>
      <c r="AI387" s="6"/>
      <c r="AJ387" s="6"/>
      <c r="AK387" s="6"/>
      <c r="AL387" s="6"/>
      <c r="AM387" s="6"/>
    </row>
    <row r="388" spans="16:39" s="4" customFormat="1" ht="15" customHeight="1" x14ac:dyDescent="0.25">
      <c r="P388" s="5"/>
      <c r="R388" s="171"/>
      <c r="T388" s="6"/>
      <c r="U388" s="6"/>
      <c r="V388" s="6"/>
      <c r="W388" s="6"/>
      <c r="X388" s="6"/>
      <c r="Y388" s="6"/>
      <c r="Z388" s="6"/>
      <c r="AA388" s="6"/>
      <c r="AB388" s="6"/>
      <c r="AC388" s="6"/>
      <c r="AD388" s="6"/>
      <c r="AE388" s="6"/>
      <c r="AF388" s="6"/>
      <c r="AG388" s="6"/>
      <c r="AH388" s="6"/>
      <c r="AI388" s="6"/>
      <c r="AJ388" s="6"/>
      <c r="AK388" s="6"/>
      <c r="AL388" s="6"/>
      <c r="AM388" s="6"/>
    </row>
    <row r="389" spans="16:39" s="4" customFormat="1" ht="15" customHeight="1" x14ac:dyDescent="0.25">
      <c r="P389" s="5"/>
      <c r="R389" s="171"/>
      <c r="T389" s="6"/>
      <c r="U389" s="6"/>
      <c r="V389" s="6"/>
      <c r="W389" s="6"/>
      <c r="X389" s="6"/>
      <c r="Y389" s="6"/>
      <c r="Z389" s="6"/>
      <c r="AA389" s="6"/>
      <c r="AB389" s="6"/>
      <c r="AC389" s="6"/>
      <c r="AD389" s="6"/>
      <c r="AE389" s="6"/>
      <c r="AF389" s="6"/>
      <c r="AG389" s="6"/>
      <c r="AH389" s="6"/>
      <c r="AI389" s="6"/>
      <c r="AJ389" s="6"/>
      <c r="AK389" s="6"/>
      <c r="AL389" s="6"/>
      <c r="AM389" s="6"/>
    </row>
    <row r="390" spans="16:39" s="4" customFormat="1" ht="15" customHeight="1" x14ac:dyDescent="0.25">
      <c r="P390" s="5"/>
      <c r="R390" s="171"/>
      <c r="T390" s="6"/>
      <c r="U390" s="6"/>
      <c r="V390" s="6"/>
      <c r="W390" s="6"/>
      <c r="X390" s="6"/>
      <c r="Y390" s="6"/>
      <c r="Z390" s="6"/>
      <c r="AA390" s="6"/>
      <c r="AB390" s="6"/>
      <c r="AC390" s="6"/>
      <c r="AD390" s="6"/>
      <c r="AE390" s="6"/>
      <c r="AF390" s="6"/>
      <c r="AG390" s="6"/>
      <c r="AH390" s="6"/>
      <c r="AI390" s="6"/>
      <c r="AJ390" s="6"/>
      <c r="AK390" s="6"/>
      <c r="AL390" s="6"/>
      <c r="AM390" s="6"/>
    </row>
    <row r="391" spans="16:39" s="4" customFormat="1" ht="15" customHeight="1" x14ac:dyDescent="0.25">
      <c r="P391" s="5"/>
      <c r="R391" s="171"/>
      <c r="T391" s="6"/>
      <c r="U391" s="6"/>
      <c r="V391" s="6"/>
      <c r="W391" s="6"/>
      <c r="X391" s="6"/>
      <c r="Y391" s="6"/>
      <c r="Z391" s="6"/>
      <c r="AA391" s="6"/>
      <c r="AB391" s="6"/>
      <c r="AC391" s="6"/>
      <c r="AD391" s="6"/>
      <c r="AE391" s="6"/>
      <c r="AF391" s="6"/>
      <c r="AG391" s="6"/>
      <c r="AH391" s="6"/>
      <c r="AI391" s="6"/>
      <c r="AJ391" s="6"/>
      <c r="AK391" s="6"/>
      <c r="AL391" s="6"/>
      <c r="AM391" s="6"/>
    </row>
    <row r="392" spans="16:39" s="4" customFormat="1" ht="15" customHeight="1" x14ac:dyDescent="0.25">
      <c r="P392" s="5"/>
      <c r="R392" s="171"/>
      <c r="T392" s="6"/>
      <c r="U392" s="6"/>
      <c r="V392" s="6"/>
      <c r="W392" s="6"/>
      <c r="X392" s="6"/>
      <c r="Y392" s="6"/>
      <c r="Z392" s="6"/>
      <c r="AA392" s="6"/>
      <c r="AB392" s="6"/>
      <c r="AC392" s="6"/>
      <c r="AD392" s="6"/>
      <c r="AE392" s="6"/>
      <c r="AF392" s="6"/>
      <c r="AG392" s="6"/>
      <c r="AH392" s="6"/>
      <c r="AI392" s="6"/>
      <c r="AJ392" s="6"/>
      <c r="AK392" s="6"/>
      <c r="AL392" s="6"/>
      <c r="AM392" s="6"/>
    </row>
    <row r="393" spans="16:39" s="4" customFormat="1" ht="15" customHeight="1" x14ac:dyDescent="0.25">
      <c r="P393" s="5"/>
      <c r="R393" s="171"/>
      <c r="T393" s="6"/>
      <c r="U393" s="6"/>
      <c r="V393" s="6"/>
      <c r="W393" s="6"/>
      <c r="X393" s="6"/>
      <c r="Y393" s="6"/>
      <c r="Z393" s="6"/>
      <c r="AA393" s="6"/>
      <c r="AB393" s="6"/>
      <c r="AC393" s="6"/>
      <c r="AD393" s="6"/>
      <c r="AE393" s="6"/>
      <c r="AF393" s="6"/>
      <c r="AG393" s="6"/>
      <c r="AH393" s="6"/>
      <c r="AI393" s="6"/>
      <c r="AJ393" s="6"/>
      <c r="AK393" s="6"/>
      <c r="AL393" s="6"/>
      <c r="AM393" s="6"/>
    </row>
    <row r="394" spans="16:39" s="4" customFormat="1" ht="15" customHeight="1" x14ac:dyDescent="0.25">
      <c r="P394" s="5"/>
      <c r="R394" s="171"/>
      <c r="T394" s="6"/>
      <c r="U394" s="6"/>
      <c r="V394" s="6"/>
      <c r="W394" s="6"/>
      <c r="X394" s="6"/>
      <c r="Y394" s="6"/>
      <c r="Z394" s="6"/>
      <c r="AA394" s="6"/>
      <c r="AB394" s="6"/>
      <c r="AC394" s="6"/>
      <c r="AD394" s="6"/>
      <c r="AE394" s="6"/>
      <c r="AF394" s="6"/>
      <c r="AG394" s="6"/>
      <c r="AH394" s="6"/>
      <c r="AI394" s="6"/>
      <c r="AJ394" s="6"/>
      <c r="AK394" s="6"/>
      <c r="AL394" s="6"/>
      <c r="AM394" s="6"/>
    </row>
    <row r="395" spans="16:39" s="4" customFormat="1" ht="15" customHeight="1" x14ac:dyDescent="0.25">
      <c r="P395" s="5"/>
      <c r="R395" s="171"/>
      <c r="T395" s="6"/>
      <c r="U395" s="6"/>
      <c r="V395" s="6"/>
      <c r="W395" s="6"/>
      <c r="X395" s="6"/>
      <c r="Y395" s="6"/>
      <c r="Z395" s="6"/>
      <c r="AA395" s="6"/>
      <c r="AB395" s="6"/>
      <c r="AC395" s="6"/>
      <c r="AD395" s="6"/>
      <c r="AE395" s="6"/>
      <c r="AF395" s="6"/>
      <c r="AG395" s="6"/>
      <c r="AH395" s="6"/>
      <c r="AI395" s="6"/>
      <c r="AJ395" s="6"/>
      <c r="AK395" s="6"/>
      <c r="AL395" s="6"/>
      <c r="AM395" s="6"/>
    </row>
    <row r="396" spans="16:39" s="4" customFormat="1" ht="15" customHeight="1" x14ac:dyDescent="0.25">
      <c r="P396" s="5"/>
      <c r="R396" s="171"/>
      <c r="T396" s="6"/>
      <c r="U396" s="6"/>
      <c r="V396" s="6"/>
      <c r="W396" s="6"/>
      <c r="X396" s="6"/>
      <c r="Y396" s="6"/>
      <c r="Z396" s="6"/>
      <c r="AA396" s="6"/>
      <c r="AB396" s="6"/>
      <c r="AC396" s="6"/>
      <c r="AD396" s="6"/>
      <c r="AE396" s="6"/>
      <c r="AF396" s="6"/>
      <c r="AG396" s="6"/>
      <c r="AH396" s="6"/>
      <c r="AI396" s="6"/>
      <c r="AJ396" s="6"/>
      <c r="AK396" s="6"/>
      <c r="AL396" s="6"/>
      <c r="AM396" s="6"/>
    </row>
    <row r="397" spans="16:39" s="4" customFormat="1" ht="15" customHeight="1" x14ac:dyDescent="0.25">
      <c r="P397" s="5"/>
      <c r="R397" s="171"/>
      <c r="T397" s="6"/>
      <c r="U397" s="6"/>
      <c r="V397" s="6"/>
      <c r="W397" s="6"/>
      <c r="X397" s="6"/>
      <c r="Y397" s="6"/>
      <c r="Z397" s="6"/>
      <c r="AA397" s="6"/>
      <c r="AB397" s="6"/>
      <c r="AC397" s="6"/>
      <c r="AD397" s="6"/>
      <c r="AE397" s="6"/>
      <c r="AF397" s="6"/>
      <c r="AG397" s="6"/>
      <c r="AH397" s="6"/>
      <c r="AI397" s="6"/>
      <c r="AJ397" s="6"/>
      <c r="AK397" s="6"/>
      <c r="AL397" s="6"/>
      <c r="AM397" s="6"/>
    </row>
    <row r="398" spans="16:39" s="4" customFormat="1" ht="15" customHeight="1" x14ac:dyDescent="0.25">
      <c r="P398" s="5"/>
      <c r="R398" s="171"/>
      <c r="T398" s="6"/>
      <c r="U398" s="6"/>
      <c r="V398" s="6"/>
      <c r="W398" s="6"/>
      <c r="X398" s="6"/>
      <c r="Y398" s="6"/>
      <c r="Z398" s="6"/>
      <c r="AA398" s="6"/>
      <c r="AB398" s="6"/>
      <c r="AC398" s="6"/>
      <c r="AD398" s="6"/>
      <c r="AE398" s="6"/>
      <c r="AF398" s="6"/>
      <c r="AG398" s="6"/>
      <c r="AH398" s="6"/>
      <c r="AI398" s="6"/>
      <c r="AJ398" s="6"/>
      <c r="AK398" s="6"/>
      <c r="AL398" s="6"/>
      <c r="AM398" s="6"/>
    </row>
    <row r="399" spans="16:39" s="4" customFormat="1" ht="15" customHeight="1" x14ac:dyDescent="0.25">
      <c r="P399" s="5"/>
      <c r="R399" s="171"/>
      <c r="T399" s="6"/>
      <c r="U399" s="6"/>
      <c r="V399" s="6"/>
      <c r="W399" s="6"/>
      <c r="X399" s="6"/>
      <c r="Y399" s="6"/>
      <c r="Z399" s="6"/>
      <c r="AA399" s="6"/>
      <c r="AB399" s="6"/>
      <c r="AC399" s="6"/>
      <c r="AD399" s="6"/>
      <c r="AE399" s="6"/>
      <c r="AF399" s="6"/>
      <c r="AG399" s="6"/>
      <c r="AH399" s="6"/>
      <c r="AI399" s="6"/>
      <c r="AJ399" s="6"/>
      <c r="AK399" s="6"/>
      <c r="AL399" s="6"/>
      <c r="AM399" s="6"/>
    </row>
    <row r="400" spans="16:39" s="4" customFormat="1" ht="15" customHeight="1" x14ac:dyDescent="0.25">
      <c r="P400" s="5"/>
      <c r="R400" s="171"/>
      <c r="T400" s="6"/>
      <c r="U400" s="6"/>
      <c r="V400" s="6"/>
      <c r="W400" s="6"/>
      <c r="X400" s="6"/>
      <c r="Y400" s="6"/>
      <c r="Z400" s="6"/>
      <c r="AA400" s="6"/>
      <c r="AB400" s="6"/>
      <c r="AC400" s="6"/>
      <c r="AD400" s="6"/>
      <c r="AE400" s="6"/>
      <c r="AF400" s="6"/>
      <c r="AG400" s="6"/>
      <c r="AH400" s="6"/>
      <c r="AI400" s="6"/>
      <c r="AJ400" s="6"/>
      <c r="AK400" s="6"/>
      <c r="AL400" s="6"/>
      <c r="AM400" s="6"/>
    </row>
    <row r="401" spans="16:39" s="4" customFormat="1" ht="15" customHeight="1" x14ac:dyDescent="0.25">
      <c r="P401" s="5"/>
      <c r="R401" s="171"/>
      <c r="T401" s="6"/>
      <c r="U401" s="6"/>
      <c r="V401" s="6"/>
      <c r="W401" s="6"/>
      <c r="X401" s="6"/>
      <c r="Y401" s="6"/>
      <c r="Z401" s="6"/>
      <c r="AA401" s="6"/>
      <c r="AB401" s="6"/>
      <c r="AC401" s="6"/>
      <c r="AD401" s="6"/>
      <c r="AE401" s="6"/>
      <c r="AF401" s="6"/>
      <c r="AG401" s="6"/>
      <c r="AH401" s="6"/>
      <c r="AI401" s="6"/>
      <c r="AJ401" s="6"/>
      <c r="AK401" s="6"/>
      <c r="AL401" s="6"/>
      <c r="AM401" s="6"/>
    </row>
    <row r="402" spans="16:39" s="4" customFormat="1" ht="15" customHeight="1" x14ac:dyDescent="0.25">
      <c r="P402" s="5"/>
      <c r="R402" s="171"/>
      <c r="T402" s="6"/>
      <c r="U402" s="6"/>
      <c r="V402" s="6"/>
      <c r="W402" s="6"/>
      <c r="X402" s="6"/>
      <c r="Y402" s="6"/>
      <c r="Z402" s="6"/>
      <c r="AA402" s="6"/>
      <c r="AB402" s="6"/>
      <c r="AC402" s="6"/>
      <c r="AD402" s="6"/>
      <c r="AE402" s="6"/>
      <c r="AF402" s="6"/>
      <c r="AG402" s="6"/>
      <c r="AH402" s="6"/>
      <c r="AI402" s="6"/>
      <c r="AJ402" s="6"/>
      <c r="AK402" s="6"/>
      <c r="AL402" s="6"/>
      <c r="AM402" s="6"/>
    </row>
    <row r="403" spans="16:39" s="4" customFormat="1" ht="15" customHeight="1" x14ac:dyDescent="0.25">
      <c r="P403" s="5"/>
      <c r="R403" s="171"/>
      <c r="T403" s="6"/>
      <c r="U403" s="6"/>
      <c r="V403" s="6"/>
      <c r="W403" s="6"/>
      <c r="X403" s="6"/>
      <c r="Y403" s="6"/>
      <c r="Z403" s="6"/>
      <c r="AA403" s="6"/>
      <c r="AB403" s="6"/>
      <c r="AC403" s="6"/>
      <c r="AD403" s="6"/>
      <c r="AE403" s="6"/>
      <c r="AF403" s="6"/>
      <c r="AG403" s="6"/>
      <c r="AH403" s="6"/>
      <c r="AI403" s="6"/>
      <c r="AJ403" s="6"/>
      <c r="AK403" s="6"/>
      <c r="AL403" s="6"/>
      <c r="AM403" s="6"/>
    </row>
    <row r="404" spans="16:39" s="4" customFormat="1" ht="15" customHeight="1" x14ac:dyDescent="0.25">
      <c r="P404" s="5"/>
      <c r="R404" s="171"/>
      <c r="T404" s="6"/>
      <c r="U404" s="6"/>
      <c r="V404" s="6"/>
      <c r="W404" s="6"/>
      <c r="X404" s="6"/>
      <c r="Y404" s="6"/>
      <c r="Z404" s="6"/>
      <c r="AA404" s="6"/>
      <c r="AB404" s="6"/>
      <c r="AC404" s="6"/>
      <c r="AD404" s="6"/>
      <c r="AE404" s="6"/>
      <c r="AF404" s="6"/>
      <c r="AG404" s="6"/>
      <c r="AH404" s="6"/>
      <c r="AI404" s="6"/>
      <c r="AJ404" s="6"/>
      <c r="AK404" s="6"/>
      <c r="AL404" s="6"/>
      <c r="AM404" s="6"/>
    </row>
    <row r="405" spans="16:39" s="4" customFormat="1" ht="15" customHeight="1" x14ac:dyDescent="0.25">
      <c r="P405" s="5"/>
      <c r="R405" s="171"/>
      <c r="T405" s="6"/>
      <c r="U405" s="6"/>
      <c r="V405" s="6"/>
      <c r="W405" s="6"/>
      <c r="X405" s="6"/>
      <c r="Y405" s="6"/>
      <c r="Z405" s="6"/>
      <c r="AA405" s="6"/>
      <c r="AB405" s="6"/>
      <c r="AC405" s="6"/>
      <c r="AD405" s="6"/>
      <c r="AE405" s="6"/>
      <c r="AF405" s="6"/>
      <c r="AG405" s="6"/>
      <c r="AH405" s="6"/>
      <c r="AI405" s="6"/>
      <c r="AJ405" s="6"/>
      <c r="AK405" s="6"/>
      <c r="AL405" s="6"/>
      <c r="AM405" s="6"/>
    </row>
    <row r="406" spans="16:39" s="4" customFormat="1" ht="15" customHeight="1" x14ac:dyDescent="0.25">
      <c r="P406" s="5"/>
      <c r="R406" s="171"/>
      <c r="T406" s="6"/>
      <c r="U406" s="6"/>
      <c r="V406" s="6"/>
      <c r="W406" s="6"/>
      <c r="X406" s="6"/>
      <c r="Y406" s="6"/>
      <c r="Z406" s="6"/>
      <c r="AA406" s="6"/>
      <c r="AB406" s="6"/>
      <c r="AC406" s="6"/>
      <c r="AD406" s="6"/>
      <c r="AE406" s="6"/>
      <c r="AF406" s="6"/>
      <c r="AG406" s="6"/>
      <c r="AH406" s="6"/>
      <c r="AI406" s="6"/>
      <c r="AJ406" s="6"/>
      <c r="AK406" s="6"/>
      <c r="AL406" s="6"/>
      <c r="AM406" s="6"/>
    </row>
    <row r="407" spans="16:39" s="4" customFormat="1" ht="15" customHeight="1" x14ac:dyDescent="0.25">
      <c r="P407" s="5"/>
      <c r="R407" s="171"/>
      <c r="T407" s="6"/>
      <c r="U407" s="6"/>
      <c r="V407" s="6"/>
      <c r="W407" s="6"/>
      <c r="X407" s="6"/>
      <c r="Y407" s="6"/>
      <c r="Z407" s="6"/>
      <c r="AA407" s="6"/>
      <c r="AB407" s="6"/>
      <c r="AC407" s="6"/>
      <c r="AD407" s="6"/>
      <c r="AE407" s="6"/>
      <c r="AF407" s="6"/>
      <c r="AG407" s="6"/>
      <c r="AH407" s="6"/>
      <c r="AI407" s="6"/>
      <c r="AJ407" s="6"/>
      <c r="AK407" s="6"/>
      <c r="AL407" s="6"/>
      <c r="AM407" s="6"/>
    </row>
    <row r="408" spans="16:39" s="4" customFormat="1" ht="15" customHeight="1" x14ac:dyDescent="0.25">
      <c r="P408" s="5"/>
      <c r="R408" s="171"/>
      <c r="T408" s="6"/>
      <c r="U408" s="6"/>
      <c r="V408" s="6"/>
      <c r="W408" s="6"/>
      <c r="X408" s="6"/>
      <c r="Y408" s="6"/>
      <c r="Z408" s="6"/>
      <c r="AA408" s="6"/>
      <c r="AB408" s="6"/>
      <c r="AC408" s="6"/>
      <c r="AD408" s="6"/>
      <c r="AE408" s="6"/>
      <c r="AF408" s="6"/>
      <c r="AG408" s="6"/>
      <c r="AH408" s="6"/>
      <c r="AI408" s="6"/>
      <c r="AJ408" s="6"/>
      <c r="AK408" s="6"/>
      <c r="AL408" s="6"/>
      <c r="AM408" s="6"/>
    </row>
    <row r="409" spans="16:39" s="4" customFormat="1" ht="15" customHeight="1" x14ac:dyDescent="0.25">
      <c r="P409" s="5"/>
      <c r="R409" s="171"/>
      <c r="T409" s="6"/>
      <c r="U409" s="6"/>
      <c r="V409" s="6"/>
      <c r="W409" s="6"/>
      <c r="X409" s="6"/>
      <c r="Y409" s="6"/>
      <c r="Z409" s="6"/>
      <c r="AA409" s="6"/>
      <c r="AB409" s="6"/>
      <c r="AC409" s="6"/>
      <c r="AD409" s="6"/>
      <c r="AE409" s="6"/>
      <c r="AF409" s="6"/>
      <c r="AG409" s="6"/>
      <c r="AH409" s="6"/>
      <c r="AI409" s="6"/>
      <c r="AJ409" s="6"/>
      <c r="AK409" s="6"/>
      <c r="AL409" s="6"/>
      <c r="AM409" s="6"/>
    </row>
    <row r="410" spans="16:39" s="4" customFormat="1" ht="15" customHeight="1" x14ac:dyDescent="0.25">
      <c r="P410" s="5"/>
      <c r="R410" s="171"/>
      <c r="T410" s="6"/>
      <c r="U410" s="6"/>
      <c r="V410" s="6"/>
      <c r="W410" s="6"/>
      <c r="X410" s="6"/>
      <c r="Y410" s="6"/>
      <c r="Z410" s="6"/>
      <c r="AA410" s="6"/>
      <c r="AB410" s="6"/>
      <c r="AC410" s="6"/>
      <c r="AD410" s="6"/>
      <c r="AE410" s="6"/>
      <c r="AF410" s="6"/>
      <c r="AG410" s="6"/>
      <c r="AH410" s="6"/>
      <c r="AI410" s="6"/>
      <c r="AJ410" s="6"/>
      <c r="AK410" s="6"/>
      <c r="AL410" s="6"/>
      <c r="AM410" s="6"/>
    </row>
    <row r="411" spans="16:39" s="4" customFormat="1" ht="15" customHeight="1" x14ac:dyDescent="0.25">
      <c r="P411" s="5"/>
      <c r="R411" s="171"/>
      <c r="T411" s="6"/>
      <c r="U411" s="6"/>
      <c r="V411" s="6"/>
      <c r="W411" s="6"/>
      <c r="X411" s="6"/>
      <c r="Y411" s="6"/>
      <c r="Z411" s="6"/>
      <c r="AA411" s="6"/>
      <c r="AB411" s="6"/>
      <c r="AC411" s="6"/>
      <c r="AD411" s="6"/>
      <c r="AE411" s="6"/>
      <c r="AF411" s="6"/>
      <c r="AG411" s="6"/>
      <c r="AH411" s="6"/>
      <c r="AI411" s="6"/>
      <c r="AJ411" s="6"/>
      <c r="AK411" s="6"/>
      <c r="AL411" s="6"/>
      <c r="AM411" s="6"/>
    </row>
    <row r="412" spans="16:39" s="4" customFormat="1" ht="15" customHeight="1" x14ac:dyDescent="0.25">
      <c r="P412" s="5"/>
      <c r="R412" s="171"/>
      <c r="T412" s="6"/>
      <c r="U412" s="6"/>
      <c r="V412" s="6"/>
      <c r="W412" s="6"/>
      <c r="X412" s="6"/>
      <c r="Y412" s="6"/>
      <c r="Z412" s="6"/>
      <c r="AA412" s="6"/>
      <c r="AB412" s="6"/>
      <c r="AC412" s="6"/>
      <c r="AD412" s="6"/>
      <c r="AE412" s="6"/>
      <c r="AF412" s="6"/>
      <c r="AG412" s="6"/>
      <c r="AH412" s="6"/>
      <c r="AI412" s="6"/>
      <c r="AJ412" s="6"/>
      <c r="AK412" s="6"/>
      <c r="AL412" s="6"/>
      <c r="AM412" s="6"/>
    </row>
    <row r="413" spans="16:39" s="4" customFormat="1" ht="15" customHeight="1" x14ac:dyDescent="0.25">
      <c r="P413" s="5"/>
      <c r="R413" s="171"/>
      <c r="T413" s="6"/>
      <c r="U413" s="6"/>
      <c r="V413" s="6"/>
      <c r="W413" s="6"/>
      <c r="X413" s="6"/>
      <c r="Y413" s="6"/>
      <c r="Z413" s="6"/>
      <c r="AA413" s="6"/>
      <c r="AB413" s="6"/>
      <c r="AC413" s="6"/>
      <c r="AD413" s="6"/>
      <c r="AE413" s="6"/>
      <c r="AF413" s="6"/>
      <c r="AG413" s="6"/>
      <c r="AH413" s="6"/>
      <c r="AI413" s="6"/>
      <c r="AJ413" s="6"/>
      <c r="AK413" s="6"/>
      <c r="AL413" s="6"/>
      <c r="AM413" s="6"/>
    </row>
    <row r="414" spans="16:39" s="4" customFormat="1" ht="15" customHeight="1" x14ac:dyDescent="0.25">
      <c r="P414" s="5"/>
      <c r="R414" s="171"/>
      <c r="T414" s="6"/>
      <c r="U414" s="6"/>
      <c r="V414" s="6"/>
      <c r="W414" s="6"/>
      <c r="X414" s="6"/>
      <c r="Y414" s="6"/>
      <c r="Z414" s="6"/>
      <c r="AA414" s="6"/>
      <c r="AB414" s="6"/>
      <c r="AC414" s="6"/>
      <c r="AD414" s="6"/>
      <c r="AE414" s="6"/>
      <c r="AF414" s="6"/>
      <c r="AG414" s="6"/>
      <c r="AH414" s="6"/>
      <c r="AI414" s="6"/>
      <c r="AJ414" s="6"/>
      <c r="AK414" s="6"/>
      <c r="AL414" s="6"/>
      <c r="AM414" s="6"/>
    </row>
    <row r="415" spans="16:39" s="4" customFormat="1" ht="15" customHeight="1" x14ac:dyDescent="0.25">
      <c r="P415" s="5"/>
      <c r="R415" s="171"/>
      <c r="T415" s="6"/>
      <c r="U415" s="6"/>
      <c r="V415" s="6"/>
      <c r="W415" s="6"/>
      <c r="X415" s="6"/>
      <c r="Y415" s="6"/>
      <c r="Z415" s="6"/>
      <c r="AA415" s="6"/>
      <c r="AB415" s="6"/>
      <c r="AC415" s="6"/>
      <c r="AD415" s="6"/>
      <c r="AE415" s="6"/>
      <c r="AF415" s="6"/>
      <c r="AG415" s="6"/>
      <c r="AH415" s="6"/>
      <c r="AI415" s="6"/>
      <c r="AJ415" s="6"/>
      <c r="AK415" s="6"/>
      <c r="AL415" s="6"/>
      <c r="AM415" s="6"/>
    </row>
    <row r="416" spans="16:39" s="4" customFormat="1" ht="15" customHeight="1" x14ac:dyDescent="0.25">
      <c r="P416" s="5"/>
      <c r="R416" s="171"/>
      <c r="T416" s="6"/>
      <c r="U416" s="6"/>
      <c r="V416" s="6"/>
      <c r="W416" s="6"/>
      <c r="X416" s="6"/>
      <c r="Y416" s="6"/>
      <c r="Z416" s="6"/>
      <c r="AA416" s="6"/>
      <c r="AB416" s="6"/>
      <c r="AC416" s="6"/>
      <c r="AD416" s="6"/>
      <c r="AE416" s="6"/>
      <c r="AF416" s="6"/>
      <c r="AG416" s="6"/>
      <c r="AH416" s="6"/>
      <c r="AI416" s="6"/>
      <c r="AJ416" s="6"/>
      <c r="AK416" s="6"/>
      <c r="AL416" s="6"/>
      <c r="AM416" s="6"/>
    </row>
    <row r="417" spans="16:39" s="4" customFormat="1" ht="15" customHeight="1" x14ac:dyDescent="0.25">
      <c r="P417" s="5"/>
      <c r="R417" s="171"/>
      <c r="T417" s="6"/>
      <c r="U417" s="6"/>
      <c r="V417" s="6"/>
      <c r="W417" s="6"/>
      <c r="X417" s="6"/>
      <c r="Y417" s="6"/>
      <c r="Z417" s="6"/>
      <c r="AA417" s="6"/>
      <c r="AB417" s="6"/>
      <c r="AC417" s="6"/>
      <c r="AD417" s="6"/>
      <c r="AE417" s="6"/>
      <c r="AF417" s="6"/>
      <c r="AG417" s="6"/>
      <c r="AH417" s="6"/>
      <c r="AI417" s="6"/>
      <c r="AJ417" s="6"/>
      <c r="AK417" s="6"/>
      <c r="AL417" s="6"/>
      <c r="AM417" s="6"/>
    </row>
    <row r="418" spans="16:39" s="4" customFormat="1" ht="15" customHeight="1" x14ac:dyDescent="0.25">
      <c r="P418" s="5"/>
      <c r="R418" s="171"/>
      <c r="T418" s="6"/>
      <c r="U418" s="6"/>
      <c r="V418" s="6"/>
      <c r="W418" s="6"/>
      <c r="X418" s="6"/>
      <c r="Y418" s="6"/>
      <c r="Z418" s="6"/>
      <c r="AA418" s="6"/>
      <c r="AB418" s="6"/>
      <c r="AC418" s="6"/>
      <c r="AD418" s="6"/>
      <c r="AE418" s="6"/>
      <c r="AF418" s="6"/>
      <c r="AG418" s="6"/>
      <c r="AH418" s="6"/>
      <c r="AI418" s="6"/>
      <c r="AJ418" s="6"/>
      <c r="AK418" s="6"/>
      <c r="AL418" s="6"/>
      <c r="AM418" s="6"/>
    </row>
    <row r="419" spans="16:39" s="4" customFormat="1" ht="15" customHeight="1" x14ac:dyDescent="0.25">
      <c r="P419" s="5"/>
      <c r="R419" s="171"/>
      <c r="T419" s="6"/>
      <c r="U419" s="6"/>
      <c r="V419" s="6"/>
      <c r="W419" s="6"/>
      <c r="X419" s="6"/>
      <c r="Y419" s="6"/>
      <c r="Z419" s="6"/>
      <c r="AA419" s="6"/>
      <c r="AB419" s="6"/>
      <c r="AC419" s="6"/>
      <c r="AD419" s="6"/>
      <c r="AE419" s="6"/>
      <c r="AF419" s="6"/>
      <c r="AG419" s="6"/>
      <c r="AH419" s="6"/>
      <c r="AI419" s="6"/>
      <c r="AJ419" s="6"/>
      <c r="AK419" s="6"/>
      <c r="AL419" s="6"/>
      <c r="AM419" s="6"/>
    </row>
    <row r="420" spans="16:39" s="4" customFormat="1" ht="15" customHeight="1" x14ac:dyDescent="0.25">
      <c r="P420" s="5"/>
      <c r="R420" s="171"/>
      <c r="T420" s="6"/>
      <c r="U420" s="6"/>
      <c r="V420" s="6"/>
      <c r="W420" s="6"/>
      <c r="X420" s="6"/>
      <c r="Y420" s="6"/>
      <c r="Z420" s="6"/>
      <c r="AA420" s="6"/>
      <c r="AB420" s="6"/>
      <c r="AC420" s="6"/>
      <c r="AD420" s="6"/>
      <c r="AE420" s="6"/>
      <c r="AF420" s="6"/>
      <c r="AG420" s="6"/>
      <c r="AH420" s="6"/>
      <c r="AI420" s="6"/>
      <c r="AJ420" s="6"/>
      <c r="AK420" s="6"/>
      <c r="AL420" s="6"/>
      <c r="AM420" s="6"/>
    </row>
    <row r="421" spans="16:39" s="4" customFormat="1" ht="15" customHeight="1" x14ac:dyDescent="0.25">
      <c r="P421" s="5"/>
      <c r="R421" s="171"/>
      <c r="T421" s="6"/>
      <c r="U421" s="6"/>
      <c r="V421" s="6"/>
      <c r="W421" s="6"/>
      <c r="X421" s="6"/>
      <c r="Y421" s="6"/>
      <c r="Z421" s="6"/>
      <c r="AA421" s="6"/>
      <c r="AB421" s="6"/>
      <c r="AC421" s="6"/>
      <c r="AD421" s="6"/>
      <c r="AE421" s="6"/>
      <c r="AF421" s="6"/>
      <c r="AG421" s="6"/>
      <c r="AH421" s="6"/>
      <c r="AI421" s="6"/>
      <c r="AJ421" s="6"/>
      <c r="AK421" s="6"/>
      <c r="AL421" s="6"/>
      <c r="AM421" s="6"/>
    </row>
    <row r="422" spans="16:39" s="4" customFormat="1" ht="15" customHeight="1" x14ac:dyDescent="0.25">
      <c r="P422" s="5"/>
      <c r="R422" s="171"/>
      <c r="T422" s="6"/>
      <c r="U422" s="6"/>
      <c r="V422" s="6"/>
      <c r="W422" s="6"/>
      <c r="X422" s="6"/>
      <c r="Y422" s="6"/>
      <c r="Z422" s="6"/>
      <c r="AA422" s="6"/>
      <c r="AB422" s="6"/>
      <c r="AC422" s="6"/>
      <c r="AD422" s="6"/>
      <c r="AE422" s="6"/>
      <c r="AF422" s="6"/>
      <c r="AG422" s="6"/>
      <c r="AH422" s="6"/>
      <c r="AI422" s="6"/>
      <c r="AJ422" s="6"/>
      <c r="AK422" s="6"/>
      <c r="AL422" s="6"/>
      <c r="AM422" s="6"/>
    </row>
    <row r="423" spans="16:39" s="4" customFormat="1" ht="15" customHeight="1" x14ac:dyDescent="0.25">
      <c r="P423" s="5"/>
      <c r="R423" s="171"/>
      <c r="T423" s="6"/>
      <c r="U423" s="6"/>
      <c r="V423" s="6"/>
      <c r="W423" s="6"/>
      <c r="X423" s="6"/>
      <c r="Y423" s="6"/>
      <c r="Z423" s="6"/>
      <c r="AA423" s="6"/>
      <c r="AB423" s="6"/>
      <c r="AC423" s="6"/>
      <c r="AD423" s="6"/>
      <c r="AE423" s="6"/>
      <c r="AF423" s="6"/>
      <c r="AG423" s="6"/>
      <c r="AH423" s="6"/>
      <c r="AI423" s="6"/>
      <c r="AJ423" s="6"/>
      <c r="AK423" s="6"/>
      <c r="AL423" s="6"/>
      <c r="AM423" s="6"/>
    </row>
    <row r="424" spans="16:39" s="4" customFormat="1" ht="15" customHeight="1" x14ac:dyDescent="0.25">
      <c r="P424" s="5"/>
      <c r="R424" s="171"/>
      <c r="T424" s="6"/>
      <c r="U424" s="6"/>
      <c r="V424" s="6"/>
      <c r="W424" s="6"/>
      <c r="X424" s="6"/>
      <c r="Y424" s="6"/>
      <c r="Z424" s="6"/>
      <c r="AA424" s="6"/>
      <c r="AB424" s="6"/>
      <c r="AC424" s="6"/>
      <c r="AD424" s="6"/>
      <c r="AE424" s="6"/>
      <c r="AF424" s="6"/>
      <c r="AG424" s="6"/>
      <c r="AH424" s="6"/>
      <c r="AI424" s="6"/>
      <c r="AJ424" s="6"/>
      <c r="AK424" s="6"/>
      <c r="AL424" s="6"/>
      <c r="AM424" s="6"/>
    </row>
    <row r="425" spans="16:39" s="4" customFormat="1" ht="15" customHeight="1" x14ac:dyDescent="0.25">
      <c r="P425" s="5"/>
      <c r="R425" s="171"/>
      <c r="T425" s="6"/>
      <c r="U425" s="6"/>
      <c r="V425" s="6"/>
      <c r="W425" s="6"/>
      <c r="X425" s="6"/>
      <c r="Y425" s="6"/>
      <c r="Z425" s="6"/>
      <c r="AA425" s="6"/>
      <c r="AB425" s="6"/>
      <c r="AC425" s="6"/>
      <c r="AD425" s="6"/>
      <c r="AE425" s="6"/>
      <c r="AF425" s="6"/>
      <c r="AG425" s="6"/>
      <c r="AH425" s="6"/>
      <c r="AI425" s="6"/>
      <c r="AJ425" s="6"/>
      <c r="AK425" s="6"/>
      <c r="AL425" s="6"/>
      <c r="AM425" s="6"/>
    </row>
    <row r="426" spans="16:39" s="4" customFormat="1" ht="15" customHeight="1" x14ac:dyDescent="0.25">
      <c r="P426" s="5"/>
      <c r="R426" s="171"/>
      <c r="T426" s="6"/>
      <c r="U426" s="6"/>
      <c r="V426" s="6"/>
      <c r="W426" s="6"/>
      <c r="X426" s="6"/>
      <c r="Y426" s="6"/>
      <c r="Z426" s="6"/>
      <c r="AA426" s="6"/>
      <c r="AB426" s="6"/>
      <c r="AC426" s="6"/>
      <c r="AD426" s="6"/>
      <c r="AE426" s="6"/>
      <c r="AF426" s="6"/>
      <c r="AG426" s="6"/>
      <c r="AH426" s="6"/>
      <c r="AI426" s="6"/>
      <c r="AJ426" s="6"/>
      <c r="AK426" s="6"/>
      <c r="AL426" s="6"/>
      <c r="AM426" s="6"/>
    </row>
    <row r="427" spans="16:39" s="4" customFormat="1" ht="15" customHeight="1" x14ac:dyDescent="0.25">
      <c r="P427" s="5"/>
      <c r="R427" s="171"/>
      <c r="T427" s="6"/>
      <c r="U427" s="6"/>
      <c r="V427" s="6"/>
      <c r="W427" s="6"/>
      <c r="X427" s="6"/>
      <c r="Y427" s="6"/>
      <c r="Z427" s="6"/>
      <c r="AA427" s="6"/>
      <c r="AB427" s="6"/>
      <c r="AC427" s="6"/>
      <c r="AD427" s="6"/>
      <c r="AE427" s="6"/>
      <c r="AF427" s="6"/>
      <c r="AG427" s="6"/>
      <c r="AH427" s="6"/>
      <c r="AI427" s="6"/>
      <c r="AJ427" s="6"/>
      <c r="AK427" s="6"/>
      <c r="AL427" s="6"/>
      <c r="AM427" s="6"/>
    </row>
    <row r="428" spans="16:39" s="4" customFormat="1" ht="15" customHeight="1" x14ac:dyDescent="0.25">
      <c r="P428" s="5"/>
      <c r="R428" s="171"/>
      <c r="T428" s="6"/>
      <c r="U428" s="6"/>
      <c r="V428" s="6"/>
      <c r="W428" s="6"/>
      <c r="X428" s="6"/>
      <c r="Y428" s="6"/>
      <c r="Z428" s="6"/>
      <c r="AA428" s="6"/>
      <c r="AB428" s="6"/>
      <c r="AC428" s="6"/>
      <c r="AD428" s="6"/>
      <c r="AE428" s="6"/>
      <c r="AF428" s="6"/>
      <c r="AG428" s="6"/>
      <c r="AH428" s="6"/>
      <c r="AI428" s="6"/>
      <c r="AJ428" s="6"/>
      <c r="AK428" s="6"/>
      <c r="AL428" s="6"/>
      <c r="AM428" s="6"/>
    </row>
    <row r="429" spans="16:39" s="4" customFormat="1" ht="15" customHeight="1" x14ac:dyDescent="0.25">
      <c r="P429" s="5"/>
      <c r="R429" s="171"/>
      <c r="T429" s="6"/>
      <c r="U429" s="6"/>
      <c r="V429" s="6"/>
      <c r="W429" s="6"/>
      <c r="X429" s="6"/>
      <c r="Y429" s="6"/>
      <c r="Z429" s="6"/>
      <c r="AA429" s="6"/>
      <c r="AB429" s="6"/>
      <c r="AC429" s="6"/>
      <c r="AD429" s="6"/>
      <c r="AE429" s="6"/>
      <c r="AF429" s="6"/>
      <c r="AG429" s="6"/>
      <c r="AH429" s="6"/>
      <c r="AI429" s="6"/>
      <c r="AJ429" s="6"/>
      <c r="AK429" s="6"/>
      <c r="AL429" s="6"/>
      <c r="AM429" s="6"/>
    </row>
    <row r="430" spans="16:39" s="4" customFormat="1" ht="15" customHeight="1" x14ac:dyDescent="0.25">
      <c r="P430" s="5"/>
      <c r="R430" s="171"/>
      <c r="T430" s="6"/>
      <c r="U430" s="6"/>
      <c r="V430" s="6"/>
      <c r="W430" s="6"/>
      <c r="X430" s="6"/>
      <c r="Y430" s="6"/>
      <c r="Z430" s="6"/>
      <c r="AA430" s="6"/>
      <c r="AB430" s="6"/>
      <c r="AC430" s="6"/>
      <c r="AD430" s="6"/>
      <c r="AE430" s="6"/>
      <c r="AF430" s="6"/>
      <c r="AG430" s="6"/>
      <c r="AH430" s="6"/>
      <c r="AI430" s="6"/>
      <c r="AJ430" s="6"/>
      <c r="AK430" s="6"/>
      <c r="AL430" s="6"/>
      <c r="AM430" s="6"/>
    </row>
    <row r="431" spans="16:39" s="4" customFormat="1" ht="15" customHeight="1" x14ac:dyDescent="0.25">
      <c r="P431" s="5"/>
      <c r="R431" s="171"/>
      <c r="T431" s="6"/>
      <c r="U431" s="6"/>
      <c r="V431" s="6"/>
      <c r="W431" s="6"/>
      <c r="X431" s="6"/>
      <c r="Y431" s="6"/>
      <c r="Z431" s="6"/>
      <c r="AA431" s="6"/>
      <c r="AB431" s="6"/>
      <c r="AC431" s="6"/>
      <c r="AD431" s="6"/>
      <c r="AE431" s="6"/>
      <c r="AF431" s="6"/>
      <c r="AG431" s="6"/>
      <c r="AH431" s="6"/>
      <c r="AI431" s="6"/>
      <c r="AJ431" s="6"/>
      <c r="AK431" s="6"/>
      <c r="AL431" s="6"/>
      <c r="AM431" s="6"/>
    </row>
    <row r="432" spans="16:39" s="4" customFormat="1" ht="15" customHeight="1" x14ac:dyDescent="0.25">
      <c r="P432" s="5"/>
      <c r="R432" s="171"/>
      <c r="T432" s="6"/>
      <c r="U432" s="6"/>
      <c r="V432" s="6"/>
      <c r="W432" s="6"/>
      <c r="X432" s="6"/>
      <c r="Y432" s="6"/>
      <c r="Z432" s="6"/>
      <c r="AA432" s="6"/>
      <c r="AB432" s="6"/>
      <c r="AC432" s="6"/>
      <c r="AD432" s="6"/>
      <c r="AE432" s="6"/>
      <c r="AF432" s="6"/>
      <c r="AG432" s="6"/>
      <c r="AH432" s="6"/>
      <c r="AI432" s="6"/>
      <c r="AJ432" s="6"/>
      <c r="AK432" s="6"/>
      <c r="AL432" s="6"/>
      <c r="AM432" s="6"/>
    </row>
    <row r="433" spans="16:39" s="4" customFormat="1" ht="15" customHeight="1" x14ac:dyDescent="0.25">
      <c r="P433" s="5"/>
      <c r="R433" s="171"/>
      <c r="T433" s="6"/>
      <c r="U433" s="6"/>
      <c r="V433" s="6"/>
      <c r="W433" s="6"/>
      <c r="X433" s="6"/>
      <c r="Y433" s="6"/>
      <c r="Z433" s="6"/>
      <c r="AA433" s="6"/>
      <c r="AB433" s="6"/>
      <c r="AC433" s="6"/>
      <c r="AD433" s="6"/>
      <c r="AE433" s="6"/>
      <c r="AF433" s="6"/>
      <c r="AG433" s="6"/>
      <c r="AH433" s="6"/>
      <c r="AI433" s="6"/>
      <c r="AJ433" s="6"/>
      <c r="AK433" s="6"/>
      <c r="AL433" s="6"/>
      <c r="AM433" s="6"/>
    </row>
    <row r="434" spans="16:39" s="4" customFormat="1" ht="15" customHeight="1" x14ac:dyDescent="0.25">
      <c r="P434" s="5"/>
      <c r="R434" s="171"/>
      <c r="T434" s="6"/>
      <c r="U434" s="6"/>
      <c r="V434" s="6"/>
      <c r="W434" s="6"/>
      <c r="X434" s="6"/>
      <c r="Y434" s="6"/>
      <c r="Z434" s="6"/>
      <c r="AA434" s="6"/>
      <c r="AB434" s="6"/>
      <c r="AC434" s="6"/>
      <c r="AD434" s="6"/>
      <c r="AE434" s="6"/>
      <c r="AF434" s="6"/>
      <c r="AG434" s="6"/>
      <c r="AH434" s="6"/>
      <c r="AI434" s="6"/>
      <c r="AJ434" s="6"/>
      <c r="AK434" s="6"/>
      <c r="AL434" s="6"/>
      <c r="AM434" s="6"/>
    </row>
    <row r="435" spans="16:39" s="4" customFormat="1" ht="15" customHeight="1" x14ac:dyDescent="0.25">
      <c r="P435" s="5"/>
      <c r="R435" s="171"/>
      <c r="T435" s="6"/>
      <c r="U435" s="6"/>
      <c r="V435" s="6"/>
      <c r="W435" s="6"/>
      <c r="X435" s="6"/>
      <c r="Y435" s="6"/>
      <c r="Z435" s="6"/>
      <c r="AA435" s="6"/>
      <c r="AB435" s="6"/>
      <c r="AC435" s="6"/>
      <c r="AD435" s="6"/>
      <c r="AE435" s="6"/>
      <c r="AF435" s="6"/>
      <c r="AG435" s="6"/>
      <c r="AH435" s="6"/>
      <c r="AI435" s="6"/>
      <c r="AJ435" s="6"/>
      <c r="AK435" s="6"/>
      <c r="AL435" s="6"/>
      <c r="AM435" s="6"/>
    </row>
    <row r="436" spans="16:39" s="4" customFormat="1" ht="15" customHeight="1" x14ac:dyDescent="0.25">
      <c r="P436" s="5"/>
      <c r="R436" s="171"/>
      <c r="T436" s="6"/>
      <c r="U436" s="6"/>
      <c r="V436" s="6"/>
      <c r="W436" s="6"/>
      <c r="X436" s="6"/>
      <c r="Y436" s="6"/>
      <c r="Z436" s="6"/>
      <c r="AA436" s="6"/>
      <c r="AB436" s="6"/>
      <c r="AC436" s="6"/>
      <c r="AD436" s="6"/>
      <c r="AE436" s="6"/>
      <c r="AF436" s="6"/>
      <c r="AG436" s="6"/>
      <c r="AH436" s="6"/>
      <c r="AI436" s="6"/>
      <c r="AJ436" s="6"/>
      <c r="AK436" s="6"/>
      <c r="AL436" s="6"/>
      <c r="AM436" s="6"/>
    </row>
    <row r="437" spans="16:39" s="4" customFormat="1" ht="15" customHeight="1" x14ac:dyDescent="0.25">
      <c r="P437" s="5"/>
      <c r="R437" s="171"/>
      <c r="T437" s="6"/>
      <c r="U437" s="6"/>
      <c r="V437" s="6"/>
      <c r="W437" s="6"/>
      <c r="X437" s="6"/>
      <c r="Y437" s="6"/>
      <c r="Z437" s="6"/>
      <c r="AA437" s="6"/>
      <c r="AB437" s="6"/>
      <c r="AC437" s="6"/>
      <c r="AD437" s="6"/>
      <c r="AE437" s="6"/>
      <c r="AF437" s="6"/>
      <c r="AG437" s="6"/>
      <c r="AH437" s="6"/>
      <c r="AI437" s="6"/>
      <c r="AJ437" s="6"/>
      <c r="AK437" s="6"/>
      <c r="AL437" s="6"/>
      <c r="AM437" s="6"/>
    </row>
    <row r="438" spans="16:39" s="4" customFormat="1" ht="15" customHeight="1" x14ac:dyDescent="0.25">
      <c r="P438" s="5"/>
      <c r="R438" s="171"/>
      <c r="T438" s="6"/>
      <c r="U438" s="6"/>
      <c r="V438" s="6"/>
      <c r="W438" s="6"/>
      <c r="X438" s="6"/>
      <c r="Y438" s="6"/>
      <c r="Z438" s="6"/>
      <c r="AA438" s="6"/>
      <c r="AB438" s="6"/>
      <c r="AC438" s="6"/>
      <c r="AD438" s="6"/>
      <c r="AE438" s="6"/>
      <c r="AF438" s="6"/>
      <c r="AG438" s="6"/>
      <c r="AH438" s="6"/>
      <c r="AI438" s="6"/>
      <c r="AJ438" s="6"/>
      <c r="AK438" s="6"/>
      <c r="AL438" s="6"/>
      <c r="AM438" s="6"/>
    </row>
    <row r="439" spans="16:39" s="4" customFormat="1" ht="15" customHeight="1" x14ac:dyDescent="0.25">
      <c r="P439" s="5"/>
      <c r="R439" s="171"/>
      <c r="T439" s="6"/>
      <c r="U439" s="6"/>
      <c r="V439" s="6"/>
      <c r="W439" s="6"/>
      <c r="X439" s="6"/>
      <c r="Y439" s="6"/>
      <c r="Z439" s="6"/>
      <c r="AA439" s="6"/>
      <c r="AB439" s="6"/>
      <c r="AC439" s="6"/>
      <c r="AD439" s="6"/>
      <c r="AE439" s="6"/>
      <c r="AF439" s="6"/>
      <c r="AG439" s="6"/>
      <c r="AH439" s="6"/>
      <c r="AI439" s="6"/>
      <c r="AJ439" s="6"/>
      <c r="AK439" s="6"/>
      <c r="AL439" s="6"/>
      <c r="AM439" s="6"/>
    </row>
    <row r="440" spans="16:39" s="4" customFormat="1" ht="15" customHeight="1" x14ac:dyDescent="0.25">
      <c r="P440" s="5"/>
      <c r="R440" s="171"/>
      <c r="T440" s="6"/>
      <c r="U440" s="6"/>
      <c r="V440" s="6"/>
      <c r="W440" s="6"/>
      <c r="X440" s="6"/>
      <c r="Y440" s="6"/>
      <c r="Z440" s="6"/>
      <c r="AA440" s="6"/>
      <c r="AB440" s="6"/>
      <c r="AC440" s="6"/>
      <c r="AD440" s="6"/>
      <c r="AE440" s="6"/>
      <c r="AF440" s="6"/>
      <c r="AG440" s="6"/>
      <c r="AH440" s="6"/>
      <c r="AI440" s="6"/>
      <c r="AJ440" s="6"/>
      <c r="AK440" s="6"/>
      <c r="AL440" s="6"/>
      <c r="AM440" s="6"/>
    </row>
    <row r="441" spans="16:39" s="4" customFormat="1" ht="15" customHeight="1" x14ac:dyDescent="0.25">
      <c r="P441" s="5"/>
      <c r="R441" s="171"/>
      <c r="T441" s="6"/>
      <c r="U441" s="6"/>
      <c r="V441" s="6"/>
      <c r="W441" s="6"/>
      <c r="X441" s="6"/>
      <c r="Y441" s="6"/>
      <c r="Z441" s="6"/>
      <c r="AA441" s="6"/>
      <c r="AB441" s="6"/>
      <c r="AC441" s="6"/>
      <c r="AD441" s="6"/>
      <c r="AE441" s="6"/>
      <c r="AF441" s="6"/>
      <c r="AG441" s="6"/>
      <c r="AH441" s="6"/>
      <c r="AI441" s="6"/>
      <c r="AJ441" s="6"/>
      <c r="AK441" s="6"/>
      <c r="AL441" s="6"/>
      <c r="AM441" s="6"/>
    </row>
    <row r="442" spans="16:39" s="4" customFormat="1" ht="15" customHeight="1" x14ac:dyDescent="0.25">
      <c r="P442" s="5"/>
      <c r="R442" s="171"/>
      <c r="T442" s="6"/>
      <c r="U442" s="6"/>
      <c r="V442" s="6"/>
      <c r="W442" s="6"/>
      <c r="X442" s="6"/>
      <c r="Y442" s="6"/>
      <c r="Z442" s="6"/>
      <c r="AA442" s="6"/>
      <c r="AB442" s="6"/>
      <c r="AC442" s="6"/>
      <c r="AD442" s="6"/>
      <c r="AE442" s="6"/>
      <c r="AF442" s="6"/>
      <c r="AG442" s="6"/>
      <c r="AH442" s="6"/>
      <c r="AI442" s="6"/>
      <c r="AJ442" s="6"/>
      <c r="AK442" s="6"/>
      <c r="AL442" s="6"/>
      <c r="AM442" s="6"/>
    </row>
    <row r="443" spans="16:39" s="4" customFormat="1" ht="15" customHeight="1" x14ac:dyDescent="0.25">
      <c r="P443" s="5"/>
      <c r="R443" s="171"/>
      <c r="T443" s="6"/>
      <c r="U443" s="6"/>
      <c r="V443" s="6"/>
      <c r="W443" s="6"/>
      <c r="X443" s="6"/>
      <c r="Y443" s="6"/>
      <c r="Z443" s="6"/>
      <c r="AA443" s="6"/>
      <c r="AB443" s="6"/>
      <c r="AC443" s="6"/>
      <c r="AD443" s="6"/>
      <c r="AE443" s="6"/>
      <c r="AF443" s="6"/>
      <c r="AG443" s="6"/>
      <c r="AH443" s="6"/>
      <c r="AI443" s="6"/>
      <c r="AJ443" s="6"/>
      <c r="AK443" s="6"/>
      <c r="AL443" s="6"/>
      <c r="AM443" s="6"/>
    </row>
    <row r="444" spans="16:39" s="4" customFormat="1" ht="15" customHeight="1" x14ac:dyDescent="0.25">
      <c r="P444" s="5"/>
      <c r="R444" s="171"/>
      <c r="T444" s="6"/>
      <c r="U444" s="6"/>
      <c r="V444" s="6"/>
      <c r="W444" s="6"/>
      <c r="X444" s="6"/>
      <c r="Y444" s="6"/>
      <c r="Z444" s="6"/>
      <c r="AA444" s="6"/>
      <c r="AB444" s="6"/>
      <c r="AC444" s="6"/>
      <c r="AD444" s="6"/>
      <c r="AE444" s="6"/>
      <c r="AF444" s="6"/>
      <c r="AG444" s="6"/>
      <c r="AH444" s="6"/>
      <c r="AI444" s="6"/>
      <c r="AJ444" s="6"/>
      <c r="AK444" s="6"/>
      <c r="AL444" s="6"/>
      <c r="AM444" s="6"/>
    </row>
    <row r="445" spans="16:39" s="4" customFormat="1" ht="15" customHeight="1" x14ac:dyDescent="0.25">
      <c r="P445" s="5"/>
      <c r="R445" s="171"/>
      <c r="T445" s="6"/>
      <c r="U445" s="6"/>
      <c r="V445" s="6"/>
      <c r="W445" s="6"/>
      <c r="X445" s="6"/>
      <c r="Y445" s="6"/>
      <c r="Z445" s="6"/>
      <c r="AA445" s="6"/>
      <c r="AB445" s="6"/>
      <c r="AC445" s="6"/>
      <c r="AD445" s="6"/>
      <c r="AE445" s="6"/>
      <c r="AF445" s="6"/>
      <c r="AG445" s="6"/>
      <c r="AH445" s="6"/>
      <c r="AI445" s="6"/>
      <c r="AJ445" s="6"/>
      <c r="AK445" s="6"/>
      <c r="AL445" s="6"/>
      <c r="AM445" s="6"/>
    </row>
    <row r="446" spans="16:39" s="4" customFormat="1" ht="15" customHeight="1" x14ac:dyDescent="0.25">
      <c r="P446" s="5"/>
      <c r="R446" s="171"/>
      <c r="T446" s="6"/>
      <c r="U446" s="6"/>
      <c r="V446" s="6"/>
      <c r="W446" s="6"/>
      <c r="X446" s="6"/>
      <c r="Y446" s="6"/>
      <c r="Z446" s="6"/>
      <c r="AA446" s="6"/>
      <c r="AB446" s="6"/>
      <c r="AC446" s="6"/>
      <c r="AD446" s="6"/>
      <c r="AE446" s="6"/>
      <c r="AF446" s="6"/>
      <c r="AG446" s="6"/>
      <c r="AH446" s="6"/>
      <c r="AI446" s="6"/>
      <c r="AJ446" s="6"/>
      <c r="AK446" s="6"/>
      <c r="AL446" s="6"/>
      <c r="AM446" s="6"/>
    </row>
    <row r="447" spans="16:39" s="4" customFormat="1" ht="15" customHeight="1" x14ac:dyDescent="0.25">
      <c r="P447" s="5"/>
      <c r="R447" s="171"/>
      <c r="T447" s="6"/>
      <c r="U447" s="6"/>
      <c r="V447" s="6"/>
      <c r="W447" s="6"/>
      <c r="X447" s="6"/>
      <c r="Y447" s="6"/>
      <c r="Z447" s="6"/>
      <c r="AA447" s="6"/>
      <c r="AB447" s="6"/>
      <c r="AC447" s="6"/>
      <c r="AD447" s="6"/>
      <c r="AE447" s="6"/>
      <c r="AF447" s="6"/>
      <c r="AG447" s="6"/>
      <c r="AH447" s="6"/>
      <c r="AI447" s="6"/>
      <c r="AJ447" s="6"/>
      <c r="AK447" s="6"/>
      <c r="AL447" s="6"/>
      <c r="AM447" s="6"/>
    </row>
    <row r="448" spans="16:39" s="4" customFormat="1" ht="15" customHeight="1" x14ac:dyDescent="0.25">
      <c r="P448" s="5"/>
      <c r="R448" s="171"/>
      <c r="T448" s="6"/>
      <c r="U448" s="6"/>
      <c r="V448" s="6"/>
      <c r="W448" s="6"/>
      <c r="X448" s="6"/>
      <c r="Y448" s="6"/>
      <c r="Z448" s="6"/>
      <c r="AA448" s="6"/>
      <c r="AB448" s="6"/>
      <c r="AC448" s="6"/>
      <c r="AD448" s="6"/>
      <c r="AE448" s="6"/>
      <c r="AF448" s="6"/>
      <c r="AG448" s="6"/>
      <c r="AH448" s="6"/>
      <c r="AI448" s="6"/>
      <c r="AJ448" s="6"/>
      <c r="AK448" s="6"/>
      <c r="AL448" s="6"/>
      <c r="AM448" s="6"/>
    </row>
    <row r="449" spans="16:39" s="4" customFormat="1" ht="15" customHeight="1" x14ac:dyDescent="0.25">
      <c r="P449" s="5"/>
      <c r="R449" s="171"/>
      <c r="T449" s="6"/>
      <c r="U449" s="6"/>
      <c r="V449" s="6"/>
      <c r="W449" s="6"/>
      <c r="X449" s="6"/>
      <c r="Y449" s="6"/>
      <c r="Z449" s="6"/>
      <c r="AA449" s="6"/>
      <c r="AB449" s="6"/>
      <c r="AC449" s="6"/>
      <c r="AD449" s="6"/>
      <c r="AE449" s="6"/>
      <c r="AF449" s="6"/>
      <c r="AG449" s="6"/>
      <c r="AH449" s="6"/>
      <c r="AI449" s="6"/>
      <c r="AJ449" s="6"/>
      <c r="AK449" s="6"/>
      <c r="AL449" s="6"/>
      <c r="AM449" s="6"/>
    </row>
    <row r="450" spans="16:39" s="4" customFormat="1" ht="15" customHeight="1" x14ac:dyDescent="0.25">
      <c r="P450" s="5"/>
      <c r="R450" s="171"/>
      <c r="T450" s="6"/>
      <c r="U450" s="6"/>
      <c r="V450" s="6"/>
      <c r="W450" s="6"/>
      <c r="X450" s="6"/>
      <c r="Y450" s="6"/>
      <c r="Z450" s="6"/>
      <c r="AA450" s="6"/>
      <c r="AB450" s="6"/>
      <c r="AC450" s="6"/>
      <c r="AD450" s="6"/>
      <c r="AE450" s="6"/>
      <c r="AF450" s="6"/>
      <c r="AG450" s="6"/>
      <c r="AH450" s="6"/>
      <c r="AI450" s="6"/>
      <c r="AJ450" s="6"/>
      <c r="AK450" s="6"/>
      <c r="AL450" s="6"/>
      <c r="AM450" s="6"/>
    </row>
    <row r="451" spans="16:39" s="4" customFormat="1" ht="15" customHeight="1" x14ac:dyDescent="0.25">
      <c r="P451" s="5"/>
      <c r="R451" s="171"/>
      <c r="T451" s="6"/>
      <c r="U451" s="6"/>
      <c r="V451" s="6"/>
      <c r="W451" s="6"/>
      <c r="X451" s="6"/>
      <c r="Y451" s="6"/>
      <c r="Z451" s="6"/>
      <c r="AA451" s="6"/>
      <c r="AB451" s="6"/>
      <c r="AC451" s="6"/>
      <c r="AD451" s="6"/>
      <c r="AE451" s="6"/>
      <c r="AF451" s="6"/>
      <c r="AG451" s="6"/>
      <c r="AH451" s="6"/>
      <c r="AI451" s="6"/>
      <c r="AJ451" s="6"/>
      <c r="AK451" s="6"/>
      <c r="AL451" s="6"/>
      <c r="AM451" s="6"/>
    </row>
    <row r="452" spans="16:39" s="4" customFormat="1" ht="15" customHeight="1" x14ac:dyDescent="0.25">
      <c r="P452" s="5"/>
      <c r="R452" s="171"/>
      <c r="T452" s="6"/>
      <c r="U452" s="6"/>
      <c r="V452" s="6"/>
      <c r="W452" s="6"/>
      <c r="X452" s="6"/>
      <c r="Y452" s="6"/>
      <c r="Z452" s="6"/>
      <c r="AA452" s="6"/>
      <c r="AB452" s="6"/>
      <c r="AC452" s="6"/>
      <c r="AD452" s="6"/>
      <c r="AE452" s="6"/>
      <c r="AF452" s="6"/>
      <c r="AG452" s="6"/>
      <c r="AH452" s="6"/>
      <c r="AI452" s="6"/>
      <c r="AJ452" s="6"/>
      <c r="AK452" s="6"/>
      <c r="AL452" s="6"/>
      <c r="AM452" s="6"/>
    </row>
    <row r="453" spans="16:39" s="4" customFormat="1" ht="15" customHeight="1" x14ac:dyDescent="0.25">
      <c r="P453" s="5"/>
      <c r="R453" s="171"/>
      <c r="T453" s="6"/>
      <c r="U453" s="6"/>
      <c r="V453" s="6"/>
      <c r="W453" s="6"/>
      <c r="X453" s="6"/>
      <c r="Y453" s="6"/>
      <c r="Z453" s="6"/>
      <c r="AA453" s="6"/>
      <c r="AB453" s="6"/>
      <c r="AC453" s="6"/>
      <c r="AD453" s="6"/>
      <c r="AE453" s="6"/>
      <c r="AF453" s="6"/>
      <c r="AG453" s="6"/>
      <c r="AH453" s="6"/>
      <c r="AI453" s="6"/>
      <c r="AJ453" s="6"/>
      <c r="AK453" s="6"/>
      <c r="AL453" s="6"/>
      <c r="AM453" s="6"/>
    </row>
    <row r="454" spans="16:39" s="4" customFormat="1" ht="15" customHeight="1" x14ac:dyDescent="0.25">
      <c r="P454" s="5"/>
      <c r="R454" s="171"/>
      <c r="T454" s="6"/>
      <c r="U454" s="6"/>
      <c r="V454" s="6"/>
      <c r="W454" s="6"/>
      <c r="X454" s="6"/>
      <c r="Y454" s="6"/>
      <c r="Z454" s="6"/>
      <c r="AA454" s="6"/>
      <c r="AB454" s="6"/>
      <c r="AC454" s="6"/>
      <c r="AD454" s="6"/>
      <c r="AE454" s="6"/>
      <c r="AF454" s="6"/>
      <c r="AG454" s="6"/>
      <c r="AH454" s="6"/>
      <c r="AI454" s="6"/>
      <c r="AJ454" s="6"/>
      <c r="AK454" s="6"/>
      <c r="AL454" s="6"/>
      <c r="AM454" s="6"/>
    </row>
    <row r="455" spans="16:39" s="4" customFormat="1" ht="15" customHeight="1" x14ac:dyDescent="0.25">
      <c r="P455" s="5"/>
      <c r="R455" s="171"/>
      <c r="T455" s="6"/>
      <c r="U455" s="6"/>
      <c r="V455" s="6"/>
      <c r="W455" s="6"/>
      <c r="X455" s="6"/>
      <c r="Y455" s="6"/>
      <c r="Z455" s="6"/>
      <c r="AA455" s="6"/>
      <c r="AB455" s="6"/>
      <c r="AC455" s="6"/>
      <c r="AD455" s="6"/>
      <c r="AE455" s="6"/>
      <c r="AF455" s="6"/>
      <c r="AG455" s="6"/>
      <c r="AH455" s="6"/>
      <c r="AI455" s="6"/>
      <c r="AJ455" s="6"/>
      <c r="AK455" s="6"/>
      <c r="AL455" s="6"/>
      <c r="AM455" s="6"/>
    </row>
    <row r="456" spans="16:39" s="4" customFormat="1" ht="15" customHeight="1" x14ac:dyDescent="0.25">
      <c r="P456" s="5"/>
      <c r="R456" s="171"/>
      <c r="T456" s="6"/>
      <c r="U456" s="6"/>
      <c r="V456" s="6"/>
      <c r="W456" s="6"/>
      <c r="X456" s="6"/>
      <c r="Y456" s="6"/>
      <c r="Z456" s="6"/>
      <c r="AA456" s="6"/>
      <c r="AB456" s="6"/>
      <c r="AC456" s="6"/>
      <c r="AD456" s="6"/>
      <c r="AE456" s="6"/>
      <c r="AF456" s="6"/>
      <c r="AG456" s="6"/>
      <c r="AH456" s="6"/>
      <c r="AI456" s="6"/>
      <c r="AJ456" s="6"/>
      <c r="AK456" s="6"/>
      <c r="AL456" s="6"/>
      <c r="AM456" s="6"/>
    </row>
    <row r="457" spans="16:39" s="4" customFormat="1" ht="15" customHeight="1" x14ac:dyDescent="0.25">
      <c r="P457" s="5"/>
      <c r="R457" s="171"/>
      <c r="T457" s="6"/>
      <c r="U457" s="6"/>
      <c r="V457" s="6"/>
      <c r="W457" s="6"/>
      <c r="X457" s="6"/>
      <c r="Y457" s="6"/>
      <c r="Z457" s="6"/>
      <c r="AA457" s="6"/>
      <c r="AB457" s="6"/>
      <c r="AC457" s="6"/>
      <c r="AD457" s="6"/>
      <c r="AE457" s="6"/>
      <c r="AF457" s="6"/>
      <c r="AG457" s="6"/>
      <c r="AH457" s="6"/>
      <c r="AI457" s="6"/>
      <c r="AJ457" s="6"/>
      <c r="AK457" s="6"/>
      <c r="AL457" s="6"/>
      <c r="AM457" s="6"/>
    </row>
    <row r="458" spans="16:39" s="4" customFormat="1" ht="15" customHeight="1" x14ac:dyDescent="0.25">
      <c r="P458" s="5"/>
      <c r="R458" s="171"/>
      <c r="T458" s="6"/>
      <c r="U458" s="6"/>
      <c r="V458" s="6"/>
      <c r="W458" s="6"/>
      <c r="X458" s="6"/>
      <c r="Y458" s="6"/>
      <c r="Z458" s="6"/>
      <c r="AA458" s="6"/>
      <c r="AB458" s="6"/>
      <c r="AC458" s="6"/>
      <c r="AD458" s="6"/>
      <c r="AE458" s="6"/>
      <c r="AF458" s="6"/>
      <c r="AG458" s="6"/>
      <c r="AH458" s="6"/>
      <c r="AI458" s="6"/>
      <c r="AJ458" s="6"/>
      <c r="AK458" s="6"/>
      <c r="AL458" s="6"/>
      <c r="AM458" s="6"/>
    </row>
    <row r="459" spans="16:39" s="4" customFormat="1" ht="15" customHeight="1" x14ac:dyDescent="0.25">
      <c r="P459" s="5"/>
      <c r="R459" s="171"/>
      <c r="T459" s="6"/>
      <c r="U459" s="6"/>
      <c r="V459" s="6"/>
      <c r="W459" s="6"/>
      <c r="X459" s="6"/>
      <c r="Y459" s="6"/>
      <c r="Z459" s="6"/>
      <c r="AA459" s="6"/>
      <c r="AB459" s="6"/>
      <c r="AC459" s="6"/>
      <c r="AD459" s="6"/>
      <c r="AE459" s="6"/>
      <c r="AF459" s="6"/>
      <c r="AG459" s="6"/>
      <c r="AH459" s="6"/>
      <c r="AI459" s="6"/>
      <c r="AJ459" s="6"/>
      <c r="AK459" s="6"/>
      <c r="AL459" s="6"/>
      <c r="AM459" s="6"/>
    </row>
    <row r="460" spans="16:39" s="4" customFormat="1" ht="15" customHeight="1" x14ac:dyDescent="0.25">
      <c r="P460" s="5"/>
      <c r="R460" s="171"/>
      <c r="T460" s="6"/>
      <c r="U460" s="6"/>
      <c r="V460" s="6"/>
      <c r="W460" s="6"/>
      <c r="X460" s="6"/>
      <c r="Y460" s="6"/>
      <c r="Z460" s="6"/>
      <c r="AA460" s="6"/>
      <c r="AB460" s="6"/>
      <c r="AC460" s="6"/>
      <c r="AD460" s="6"/>
      <c r="AE460" s="6"/>
      <c r="AF460" s="6"/>
      <c r="AG460" s="6"/>
      <c r="AH460" s="6"/>
      <c r="AI460" s="6"/>
      <c r="AJ460" s="6"/>
      <c r="AK460" s="6"/>
      <c r="AL460" s="6"/>
      <c r="AM460" s="6"/>
    </row>
    <row r="461" spans="16:39" s="4" customFormat="1" ht="15" customHeight="1" x14ac:dyDescent="0.25">
      <c r="P461" s="5"/>
      <c r="R461" s="171"/>
      <c r="T461" s="6"/>
      <c r="U461" s="6"/>
      <c r="V461" s="6"/>
      <c r="W461" s="6"/>
      <c r="X461" s="6"/>
      <c r="Y461" s="6"/>
      <c r="Z461" s="6"/>
      <c r="AA461" s="6"/>
      <c r="AB461" s="6"/>
      <c r="AC461" s="6"/>
      <c r="AD461" s="6"/>
      <c r="AE461" s="6"/>
      <c r="AF461" s="6"/>
      <c r="AG461" s="6"/>
      <c r="AH461" s="6"/>
      <c r="AI461" s="6"/>
      <c r="AJ461" s="6"/>
      <c r="AK461" s="6"/>
      <c r="AL461" s="6"/>
      <c r="AM461" s="6"/>
    </row>
    <row r="462" spans="16:39" s="4" customFormat="1" ht="15" customHeight="1" x14ac:dyDescent="0.25">
      <c r="P462" s="5"/>
      <c r="R462" s="171"/>
      <c r="T462" s="6"/>
      <c r="U462" s="6"/>
      <c r="V462" s="6"/>
      <c r="W462" s="6"/>
      <c r="X462" s="6"/>
      <c r="Y462" s="6"/>
      <c r="Z462" s="6"/>
      <c r="AA462" s="6"/>
      <c r="AB462" s="6"/>
      <c r="AC462" s="6"/>
      <c r="AD462" s="6"/>
      <c r="AE462" s="6"/>
      <c r="AF462" s="6"/>
      <c r="AG462" s="6"/>
      <c r="AH462" s="6"/>
      <c r="AI462" s="6"/>
      <c r="AJ462" s="6"/>
      <c r="AK462" s="6"/>
      <c r="AL462" s="6"/>
      <c r="AM462" s="6"/>
    </row>
    <row r="463" spans="16:39" s="4" customFormat="1" ht="15" customHeight="1" x14ac:dyDescent="0.25">
      <c r="P463" s="5"/>
      <c r="R463" s="171"/>
      <c r="T463" s="6"/>
      <c r="U463" s="6"/>
      <c r="V463" s="6"/>
      <c r="W463" s="6"/>
      <c r="X463" s="6"/>
      <c r="Y463" s="6"/>
      <c r="Z463" s="6"/>
      <c r="AA463" s="6"/>
      <c r="AB463" s="6"/>
      <c r="AC463" s="6"/>
      <c r="AD463" s="6"/>
      <c r="AE463" s="6"/>
      <c r="AF463" s="6"/>
      <c r="AG463" s="6"/>
      <c r="AH463" s="6"/>
      <c r="AI463" s="6"/>
      <c r="AJ463" s="6"/>
      <c r="AK463" s="6"/>
      <c r="AL463" s="6"/>
      <c r="AM463" s="6"/>
    </row>
    <row r="464" spans="16:39" s="4" customFormat="1" ht="15" customHeight="1" x14ac:dyDescent="0.25">
      <c r="P464" s="5"/>
      <c r="R464" s="171"/>
      <c r="T464" s="6"/>
      <c r="U464" s="6"/>
      <c r="V464" s="6"/>
      <c r="W464" s="6"/>
      <c r="X464" s="6"/>
      <c r="Y464" s="6"/>
      <c r="Z464" s="6"/>
      <c r="AA464" s="6"/>
      <c r="AB464" s="6"/>
      <c r="AC464" s="6"/>
      <c r="AD464" s="6"/>
      <c r="AE464" s="6"/>
      <c r="AF464" s="6"/>
      <c r="AG464" s="6"/>
      <c r="AH464" s="6"/>
      <c r="AI464" s="6"/>
      <c r="AJ464" s="6"/>
      <c r="AK464" s="6"/>
      <c r="AL464" s="6"/>
      <c r="AM464" s="6"/>
    </row>
    <row r="465" spans="16:39" s="4" customFormat="1" ht="15" customHeight="1" x14ac:dyDescent="0.25">
      <c r="P465" s="5"/>
      <c r="R465" s="171"/>
      <c r="T465" s="6"/>
      <c r="U465" s="6"/>
      <c r="V465" s="6"/>
      <c r="W465" s="6"/>
      <c r="X465" s="6"/>
      <c r="Y465" s="6"/>
      <c r="Z465" s="6"/>
      <c r="AA465" s="6"/>
      <c r="AB465" s="6"/>
      <c r="AC465" s="6"/>
      <c r="AD465" s="6"/>
      <c r="AE465" s="6"/>
      <c r="AF465" s="6"/>
      <c r="AG465" s="6"/>
      <c r="AH465" s="6"/>
      <c r="AI465" s="6"/>
      <c r="AJ465" s="6"/>
      <c r="AK465" s="6"/>
      <c r="AL465" s="6"/>
      <c r="AM465" s="6"/>
    </row>
    <row r="466" spans="16:39" s="4" customFormat="1" ht="15" customHeight="1" x14ac:dyDescent="0.25">
      <c r="P466" s="5"/>
      <c r="R466" s="171"/>
      <c r="T466" s="6"/>
      <c r="U466" s="6"/>
      <c r="V466" s="6"/>
      <c r="W466" s="6"/>
      <c r="X466" s="6"/>
      <c r="Y466" s="6"/>
      <c r="Z466" s="6"/>
      <c r="AA466" s="6"/>
      <c r="AB466" s="6"/>
      <c r="AC466" s="6"/>
      <c r="AD466" s="6"/>
      <c r="AE466" s="6"/>
      <c r="AF466" s="6"/>
      <c r="AG466" s="6"/>
      <c r="AH466" s="6"/>
      <c r="AI466" s="6"/>
      <c r="AJ466" s="6"/>
      <c r="AK466" s="6"/>
      <c r="AL466" s="6"/>
      <c r="AM466" s="6"/>
    </row>
    <row r="467" spans="16:39" s="4" customFormat="1" ht="15" customHeight="1" x14ac:dyDescent="0.25">
      <c r="P467" s="5"/>
      <c r="R467" s="171"/>
      <c r="T467" s="6"/>
      <c r="U467" s="6"/>
      <c r="V467" s="6"/>
      <c r="W467" s="6"/>
      <c r="X467" s="6"/>
      <c r="Y467" s="6"/>
      <c r="Z467" s="6"/>
      <c r="AA467" s="6"/>
      <c r="AB467" s="6"/>
      <c r="AC467" s="6"/>
      <c r="AD467" s="6"/>
      <c r="AE467" s="6"/>
      <c r="AF467" s="6"/>
      <c r="AG467" s="6"/>
      <c r="AH467" s="6"/>
      <c r="AI467" s="6"/>
      <c r="AJ467" s="6"/>
      <c r="AK467" s="6"/>
      <c r="AL467" s="6"/>
      <c r="AM467" s="6"/>
    </row>
    <row r="468" spans="16:39" s="4" customFormat="1" ht="15" customHeight="1" x14ac:dyDescent="0.25">
      <c r="P468" s="5"/>
      <c r="R468" s="171"/>
      <c r="T468" s="6"/>
      <c r="U468" s="6"/>
      <c r="V468" s="6"/>
      <c r="W468" s="6"/>
      <c r="X468" s="6"/>
      <c r="Y468" s="6"/>
      <c r="Z468" s="6"/>
      <c r="AA468" s="6"/>
      <c r="AB468" s="6"/>
      <c r="AC468" s="6"/>
      <c r="AD468" s="6"/>
      <c r="AE468" s="6"/>
      <c r="AF468" s="6"/>
      <c r="AG468" s="6"/>
      <c r="AH468" s="6"/>
      <c r="AI468" s="6"/>
      <c r="AJ468" s="6"/>
      <c r="AK468" s="6"/>
      <c r="AL468" s="6"/>
      <c r="AM468" s="6"/>
    </row>
    <row r="469" spans="16:39" s="4" customFormat="1" ht="15" customHeight="1" x14ac:dyDescent="0.25">
      <c r="P469" s="5"/>
      <c r="R469" s="171"/>
      <c r="T469" s="6"/>
      <c r="U469" s="6"/>
      <c r="V469" s="6"/>
      <c r="W469" s="6"/>
      <c r="X469" s="6"/>
      <c r="Y469" s="6"/>
      <c r="Z469" s="6"/>
      <c r="AA469" s="6"/>
      <c r="AB469" s="6"/>
      <c r="AC469" s="6"/>
      <c r="AD469" s="6"/>
      <c r="AE469" s="6"/>
      <c r="AF469" s="6"/>
      <c r="AG469" s="6"/>
      <c r="AH469" s="6"/>
      <c r="AI469" s="6"/>
      <c r="AJ469" s="6"/>
      <c r="AK469" s="6"/>
      <c r="AL469" s="6"/>
      <c r="AM469" s="6"/>
    </row>
    <row r="470" spans="16:39" s="4" customFormat="1" ht="15" customHeight="1" x14ac:dyDescent="0.25">
      <c r="P470" s="5"/>
      <c r="R470" s="171"/>
      <c r="T470" s="6"/>
      <c r="U470" s="6"/>
      <c r="V470" s="6"/>
      <c r="W470" s="6"/>
      <c r="X470" s="6"/>
      <c r="Y470" s="6"/>
      <c r="Z470" s="6"/>
      <c r="AA470" s="6"/>
      <c r="AB470" s="6"/>
      <c r="AC470" s="6"/>
      <c r="AD470" s="6"/>
      <c r="AE470" s="6"/>
      <c r="AF470" s="6"/>
      <c r="AG470" s="6"/>
      <c r="AH470" s="6"/>
      <c r="AI470" s="6"/>
      <c r="AJ470" s="6"/>
      <c r="AK470" s="6"/>
      <c r="AL470" s="6"/>
      <c r="AM470" s="6"/>
    </row>
    <row r="471" spans="16:39" s="4" customFormat="1" ht="15" customHeight="1" x14ac:dyDescent="0.25">
      <c r="P471" s="5"/>
      <c r="R471" s="171"/>
      <c r="T471" s="6"/>
      <c r="U471" s="6"/>
      <c r="V471" s="6"/>
      <c r="W471" s="6"/>
      <c r="X471" s="6"/>
      <c r="Y471" s="6"/>
      <c r="Z471" s="6"/>
      <c r="AA471" s="6"/>
      <c r="AB471" s="6"/>
      <c r="AC471" s="6"/>
      <c r="AD471" s="6"/>
      <c r="AE471" s="6"/>
      <c r="AF471" s="6"/>
      <c r="AG471" s="6"/>
      <c r="AH471" s="6"/>
      <c r="AI471" s="6"/>
      <c r="AJ471" s="6"/>
      <c r="AK471" s="6"/>
      <c r="AL471" s="6"/>
      <c r="AM471" s="6"/>
    </row>
    <row r="472" spans="16:39" s="4" customFormat="1" ht="15" customHeight="1" x14ac:dyDescent="0.25">
      <c r="P472" s="5"/>
      <c r="R472" s="171"/>
      <c r="T472" s="6"/>
      <c r="U472" s="6"/>
      <c r="V472" s="6"/>
      <c r="W472" s="6"/>
      <c r="X472" s="6"/>
      <c r="Y472" s="6"/>
      <c r="Z472" s="6"/>
      <c r="AA472" s="6"/>
      <c r="AB472" s="6"/>
      <c r="AC472" s="6"/>
      <c r="AD472" s="6"/>
      <c r="AE472" s="6"/>
      <c r="AF472" s="6"/>
      <c r="AG472" s="6"/>
      <c r="AH472" s="6"/>
      <c r="AI472" s="6"/>
      <c r="AJ472" s="6"/>
      <c r="AK472" s="6"/>
      <c r="AL472" s="6"/>
      <c r="AM472" s="6"/>
    </row>
    <row r="473" spans="16:39" s="4" customFormat="1" ht="15" customHeight="1" x14ac:dyDescent="0.25">
      <c r="P473" s="5"/>
      <c r="R473" s="171"/>
      <c r="T473" s="6"/>
      <c r="U473" s="6"/>
      <c r="V473" s="6"/>
      <c r="W473" s="6"/>
      <c r="X473" s="6"/>
      <c r="Y473" s="6"/>
      <c r="Z473" s="6"/>
      <c r="AA473" s="6"/>
      <c r="AB473" s="6"/>
      <c r="AC473" s="6"/>
      <c r="AD473" s="6"/>
      <c r="AE473" s="6"/>
      <c r="AF473" s="6"/>
      <c r="AG473" s="6"/>
      <c r="AH473" s="6"/>
      <c r="AI473" s="6"/>
      <c r="AJ473" s="6"/>
      <c r="AK473" s="6"/>
      <c r="AL473" s="6"/>
      <c r="AM473" s="6"/>
    </row>
    <row r="474" spans="16:39" s="4" customFormat="1" ht="15" customHeight="1" x14ac:dyDescent="0.25">
      <c r="P474" s="5"/>
      <c r="R474" s="171"/>
      <c r="T474" s="6"/>
      <c r="U474" s="6"/>
      <c r="V474" s="6"/>
      <c r="W474" s="6"/>
      <c r="X474" s="6"/>
      <c r="Y474" s="6"/>
      <c r="Z474" s="6"/>
      <c r="AA474" s="6"/>
      <c r="AB474" s="6"/>
      <c r="AC474" s="6"/>
      <c r="AD474" s="6"/>
      <c r="AE474" s="6"/>
      <c r="AF474" s="6"/>
      <c r="AG474" s="6"/>
      <c r="AH474" s="6"/>
      <c r="AI474" s="6"/>
      <c r="AJ474" s="6"/>
      <c r="AK474" s="6"/>
      <c r="AL474" s="6"/>
      <c r="AM474" s="6"/>
    </row>
    <row r="475" spans="16:39" s="4" customFormat="1" ht="15" customHeight="1" x14ac:dyDescent="0.25">
      <c r="P475" s="5"/>
      <c r="R475" s="171"/>
      <c r="T475" s="6"/>
      <c r="U475" s="6"/>
      <c r="V475" s="6"/>
      <c r="W475" s="6"/>
      <c r="X475" s="6"/>
      <c r="Y475" s="6"/>
      <c r="Z475" s="6"/>
      <c r="AA475" s="6"/>
      <c r="AB475" s="6"/>
      <c r="AC475" s="6"/>
      <c r="AD475" s="6"/>
      <c r="AE475" s="6"/>
      <c r="AF475" s="6"/>
      <c r="AG475" s="6"/>
      <c r="AH475" s="6"/>
      <c r="AI475" s="6"/>
      <c r="AJ475" s="6"/>
      <c r="AK475" s="6"/>
      <c r="AL475" s="6"/>
      <c r="AM475" s="6"/>
    </row>
    <row r="476" spans="16:39" s="4" customFormat="1" ht="15" customHeight="1" x14ac:dyDescent="0.25">
      <c r="P476" s="5"/>
      <c r="R476" s="171"/>
      <c r="T476" s="6"/>
      <c r="U476" s="6"/>
      <c r="V476" s="6"/>
      <c r="W476" s="6"/>
      <c r="X476" s="6"/>
      <c r="Y476" s="6"/>
      <c r="Z476" s="6"/>
      <c r="AA476" s="6"/>
      <c r="AB476" s="6"/>
      <c r="AC476" s="6"/>
      <c r="AD476" s="6"/>
      <c r="AE476" s="6"/>
      <c r="AF476" s="6"/>
      <c r="AG476" s="6"/>
      <c r="AH476" s="6"/>
      <c r="AI476" s="6"/>
      <c r="AJ476" s="6"/>
      <c r="AK476" s="6"/>
      <c r="AL476" s="6"/>
      <c r="AM476" s="6"/>
    </row>
    <row r="477" spans="16:39" s="4" customFormat="1" ht="15" customHeight="1" x14ac:dyDescent="0.25">
      <c r="P477" s="5"/>
      <c r="R477" s="171"/>
      <c r="T477" s="6"/>
      <c r="U477" s="6"/>
      <c r="V477" s="6"/>
      <c r="W477" s="6"/>
      <c r="X477" s="6"/>
      <c r="Y477" s="6"/>
      <c r="Z477" s="6"/>
      <c r="AA477" s="6"/>
      <c r="AB477" s="6"/>
      <c r="AC477" s="6"/>
      <c r="AD477" s="6"/>
      <c r="AE477" s="6"/>
      <c r="AF477" s="6"/>
      <c r="AG477" s="6"/>
      <c r="AH477" s="6"/>
      <c r="AI477" s="6"/>
      <c r="AJ477" s="6"/>
      <c r="AK477" s="6"/>
      <c r="AL477" s="6"/>
      <c r="AM477" s="6"/>
    </row>
    <row r="478" spans="16:39" s="4" customFormat="1" ht="15" customHeight="1" x14ac:dyDescent="0.25">
      <c r="P478" s="5"/>
      <c r="R478" s="171"/>
      <c r="T478" s="6"/>
      <c r="U478" s="6"/>
      <c r="V478" s="6"/>
      <c r="W478" s="6"/>
      <c r="X478" s="6"/>
      <c r="Y478" s="6"/>
      <c r="Z478" s="6"/>
      <c r="AA478" s="6"/>
      <c r="AB478" s="6"/>
      <c r="AC478" s="6"/>
      <c r="AD478" s="6"/>
      <c r="AE478" s="6"/>
      <c r="AF478" s="6"/>
      <c r="AG478" s="6"/>
      <c r="AH478" s="6"/>
      <c r="AI478" s="6"/>
      <c r="AJ478" s="6"/>
      <c r="AK478" s="6"/>
      <c r="AL478" s="6"/>
      <c r="AM478" s="6"/>
    </row>
    <row r="479" spans="16:39" s="4" customFormat="1" ht="15" customHeight="1" x14ac:dyDescent="0.25">
      <c r="P479" s="5"/>
      <c r="R479" s="171"/>
      <c r="T479" s="6"/>
      <c r="U479" s="6"/>
      <c r="V479" s="6"/>
      <c r="W479" s="6"/>
      <c r="X479" s="6"/>
      <c r="Y479" s="6"/>
      <c r="Z479" s="6"/>
      <c r="AA479" s="6"/>
      <c r="AB479" s="6"/>
      <c r="AC479" s="6"/>
      <c r="AD479" s="6"/>
      <c r="AE479" s="6"/>
      <c r="AF479" s="6"/>
      <c r="AG479" s="6"/>
      <c r="AH479" s="6"/>
      <c r="AI479" s="6"/>
      <c r="AJ479" s="6"/>
      <c r="AK479" s="6"/>
      <c r="AL479" s="6"/>
      <c r="AM479" s="6"/>
    </row>
    <row r="480" spans="16:39" s="4" customFormat="1" ht="15" customHeight="1" x14ac:dyDescent="0.25">
      <c r="P480" s="5"/>
      <c r="R480" s="171"/>
      <c r="T480" s="6"/>
      <c r="U480" s="6"/>
      <c r="V480" s="6"/>
      <c r="W480" s="6"/>
      <c r="X480" s="6"/>
      <c r="Y480" s="6"/>
      <c r="Z480" s="6"/>
      <c r="AA480" s="6"/>
      <c r="AB480" s="6"/>
      <c r="AC480" s="6"/>
      <c r="AD480" s="6"/>
      <c r="AE480" s="6"/>
      <c r="AF480" s="6"/>
      <c r="AG480" s="6"/>
      <c r="AH480" s="6"/>
      <c r="AI480" s="6"/>
      <c r="AJ480" s="6"/>
      <c r="AK480" s="6"/>
      <c r="AL480" s="6"/>
      <c r="AM480" s="6"/>
    </row>
    <row r="481" spans="16:39" s="4" customFormat="1" ht="15" customHeight="1" x14ac:dyDescent="0.25">
      <c r="P481" s="5"/>
      <c r="R481" s="171"/>
      <c r="T481" s="6"/>
      <c r="U481" s="6"/>
      <c r="V481" s="6"/>
      <c r="W481" s="6"/>
      <c r="X481" s="6"/>
      <c r="Y481" s="6"/>
      <c r="Z481" s="6"/>
      <c r="AA481" s="6"/>
      <c r="AB481" s="6"/>
      <c r="AC481" s="6"/>
      <c r="AD481" s="6"/>
      <c r="AE481" s="6"/>
      <c r="AF481" s="6"/>
      <c r="AG481" s="6"/>
      <c r="AH481" s="6"/>
      <c r="AI481" s="6"/>
      <c r="AJ481" s="6"/>
      <c r="AK481" s="6"/>
      <c r="AL481" s="6"/>
      <c r="AM481" s="6"/>
    </row>
    <row r="482" spans="16:39" s="4" customFormat="1" ht="15" customHeight="1" x14ac:dyDescent="0.25">
      <c r="P482" s="5"/>
      <c r="R482" s="171"/>
      <c r="T482" s="6"/>
      <c r="U482" s="6"/>
      <c r="V482" s="6"/>
      <c r="W482" s="6"/>
      <c r="X482" s="6"/>
      <c r="Y482" s="6"/>
      <c r="Z482" s="6"/>
      <c r="AA482" s="6"/>
      <c r="AB482" s="6"/>
      <c r="AC482" s="6"/>
      <c r="AD482" s="6"/>
      <c r="AE482" s="6"/>
      <c r="AF482" s="6"/>
      <c r="AG482" s="6"/>
      <c r="AH482" s="6"/>
      <c r="AI482" s="6"/>
      <c r="AJ482" s="6"/>
      <c r="AK482" s="6"/>
      <c r="AL482" s="6"/>
      <c r="AM482" s="6"/>
    </row>
    <row r="483" spans="16:39" s="4" customFormat="1" ht="15" customHeight="1" x14ac:dyDescent="0.25">
      <c r="P483" s="5"/>
      <c r="R483" s="171"/>
      <c r="T483" s="6"/>
      <c r="U483" s="6"/>
      <c r="V483" s="6"/>
      <c r="W483" s="6"/>
      <c r="X483" s="6"/>
      <c r="Y483" s="6"/>
      <c r="Z483" s="6"/>
      <c r="AA483" s="6"/>
      <c r="AB483" s="6"/>
      <c r="AC483" s="6"/>
      <c r="AD483" s="6"/>
      <c r="AE483" s="6"/>
      <c r="AF483" s="6"/>
      <c r="AG483" s="6"/>
      <c r="AH483" s="6"/>
      <c r="AI483" s="6"/>
      <c r="AJ483" s="6"/>
      <c r="AK483" s="6"/>
      <c r="AL483" s="6"/>
      <c r="AM483" s="6"/>
    </row>
    <row r="484" spans="16:39" s="4" customFormat="1" ht="15" customHeight="1" x14ac:dyDescent="0.25">
      <c r="P484" s="5"/>
      <c r="R484" s="171"/>
      <c r="T484" s="6"/>
      <c r="U484" s="6"/>
      <c r="V484" s="6"/>
      <c r="W484" s="6"/>
      <c r="X484" s="6"/>
      <c r="Y484" s="6"/>
      <c r="Z484" s="6"/>
      <c r="AA484" s="6"/>
      <c r="AB484" s="6"/>
      <c r="AC484" s="6"/>
      <c r="AD484" s="6"/>
      <c r="AE484" s="6"/>
      <c r="AF484" s="6"/>
      <c r="AG484" s="6"/>
      <c r="AH484" s="6"/>
      <c r="AI484" s="6"/>
      <c r="AJ484" s="6"/>
      <c r="AK484" s="6"/>
      <c r="AL484" s="6"/>
      <c r="AM484" s="6"/>
    </row>
    <row r="485" spans="16:39" s="4" customFormat="1" ht="15" customHeight="1" x14ac:dyDescent="0.25">
      <c r="P485" s="5"/>
      <c r="R485" s="171"/>
      <c r="T485" s="6"/>
      <c r="U485" s="6"/>
      <c r="V485" s="6"/>
      <c r="W485" s="6"/>
      <c r="X485" s="6"/>
      <c r="Y485" s="6"/>
      <c r="Z485" s="6"/>
      <c r="AA485" s="6"/>
      <c r="AB485" s="6"/>
      <c r="AC485" s="6"/>
      <c r="AD485" s="6"/>
      <c r="AE485" s="6"/>
      <c r="AF485" s="6"/>
      <c r="AG485" s="6"/>
      <c r="AH485" s="6"/>
      <c r="AI485" s="6"/>
      <c r="AJ485" s="6"/>
      <c r="AK485" s="6"/>
      <c r="AL485" s="6"/>
      <c r="AM485" s="6"/>
    </row>
    <row r="486" spans="16:39" s="4" customFormat="1" ht="15" customHeight="1" x14ac:dyDescent="0.25">
      <c r="P486" s="5"/>
      <c r="R486" s="171"/>
      <c r="T486" s="6"/>
      <c r="U486" s="6"/>
      <c r="V486" s="6"/>
      <c r="W486" s="6"/>
      <c r="X486" s="6"/>
      <c r="Y486" s="6"/>
      <c r="Z486" s="6"/>
      <c r="AA486" s="6"/>
      <c r="AB486" s="6"/>
      <c r="AC486" s="6"/>
      <c r="AD486" s="6"/>
      <c r="AE486" s="6"/>
      <c r="AF486" s="6"/>
      <c r="AG486" s="6"/>
      <c r="AH486" s="6"/>
      <c r="AI486" s="6"/>
      <c r="AJ486" s="6"/>
      <c r="AK486" s="6"/>
      <c r="AL486" s="6"/>
      <c r="AM486" s="6"/>
    </row>
    <row r="487" spans="16:39" s="4" customFormat="1" ht="15" customHeight="1" x14ac:dyDescent="0.25">
      <c r="P487" s="5"/>
      <c r="R487" s="171"/>
      <c r="T487" s="6"/>
      <c r="U487" s="6"/>
      <c r="V487" s="6"/>
      <c r="W487" s="6"/>
      <c r="X487" s="6"/>
      <c r="Y487" s="6"/>
      <c r="Z487" s="6"/>
      <c r="AA487" s="6"/>
      <c r="AB487" s="6"/>
      <c r="AC487" s="6"/>
      <c r="AD487" s="6"/>
      <c r="AE487" s="6"/>
      <c r="AF487" s="6"/>
      <c r="AG487" s="6"/>
      <c r="AH487" s="6"/>
      <c r="AI487" s="6"/>
      <c r="AJ487" s="6"/>
      <c r="AK487" s="6"/>
      <c r="AL487" s="6"/>
      <c r="AM487" s="6"/>
    </row>
    <row r="488" spans="16:39" s="4" customFormat="1" ht="15" customHeight="1" x14ac:dyDescent="0.25">
      <c r="P488" s="5"/>
      <c r="R488" s="171"/>
      <c r="T488" s="6"/>
      <c r="U488" s="6"/>
      <c r="V488" s="6"/>
      <c r="W488" s="6"/>
      <c r="X488" s="6"/>
      <c r="Y488" s="6"/>
      <c r="Z488" s="6"/>
      <c r="AA488" s="6"/>
      <c r="AB488" s="6"/>
      <c r="AC488" s="6"/>
      <c r="AD488" s="6"/>
      <c r="AE488" s="6"/>
      <c r="AF488" s="6"/>
      <c r="AG488" s="6"/>
      <c r="AH488" s="6"/>
      <c r="AI488" s="6"/>
      <c r="AJ488" s="6"/>
      <c r="AK488" s="6"/>
      <c r="AL488" s="6"/>
      <c r="AM488" s="6"/>
    </row>
    <row r="489" spans="16:39" s="4" customFormat="1" ht="15" customHeight="1" x14ac:dyDescent="0.25">
      <c r="P489" s="5"/>
      <c r="R489" s="171"/>
      <c r="T489" s="6"/>
      <c r="U489" s="6"/>
      <c r="V489" s="6"/>
      <c r="W489" s="6"/>
      <c r="X489" s="6"/>
      <c r="Y489" s="6"/>
      <c r="Z489" s="6"/>
      <c r="AA489" s="6"/>
      <c r="AB489" s="6"/>
      <c r="AC489" s="6"/>
      <c r="AD489" s="6"/>
      <c r="AE489" s="6"/>
      <c r="AF489" s="6"/>
      <c r="AG489" s="6"/>
      <c r="AH489" s="6"/>
      <c r="AI489" s="6"/>
      <c r="AJ489" s="6"/>
      <c r="AK489" s="6"/>
      <c r="AL489" s="6"/>
      <c r="AM489" s="6"/>
    </row>
    <row r="490" spans="16:39" s="4" customFormat="1" ht="15" customHeight="1" x14ac:dyDescent="0.25">
      <c r="P490" s="5"/>
      <c r="R490" s="171"/>
      <c r="T490" s="6"/>
      <c r="U490" s="6"/>
      <c r="V490" s="6"/>
      <c r="W490" s="6"/>
      <c r="X490" s="6"/>
      <c r="Y490" s="6"/>
      <c r="Z490" s="6"/>
      <c r="AA490" s="6"/>
      <c r="AB490" s="6"/>
      <c r="AC490" s="6"/>
      <c r="AD490" s="6"/>
      <c r="AE490" s="6"/>
      <c r="AF490" s="6"/>
      <c r="AG490" s="6"/>
      <c r="AH490" s="6"/>
      <c r="AI490" s="6"/>
      <c r="AJ490" s="6"/>
      <c r="AK490" s="6"/>
      <c r="AL490" s="6"/>
      <c r="AM490" s="6"/>
    </row>
    <row r="491" spans="16:39" s="4" customFormat="1" ht="15" customHeight="1" x14ac:dyDescent="0.25">
      <c r="P491" s="5"/>
      <c r="R491" s="171"/>
      <c r="T491" s="6"/>
      <c r="U491" s="6"/>
      <c r="V491" s="6"/>
      <c r="W491" s="6"/>
      <c r="X491" s="6"/>
      <c r="Y491" s="6"/>
      <c r="Z491" s="6"/>
      <c r="AA491" s="6"/>
      <c r="AB491" s="6"/>
      <c r="AC491" s="6"/>
      <c r="AD491" s="6"/>
      <c r="AE491" s="6"/>
      <c r="AF491" s="6"/>
      <c r="AG491" s="6"/>
      <c r="AH491" s="6"/>
      <c r="AI491" s="6"/>
      <c r="AJ491" s="6"/>
      <c r="AK491" s="6"/>
      <c r="AL491" s="6"/>
      <c r="AM491" s="6"/>
    </row>
    <row r="492" spans="16:39" s="4" customFormat="1" ht="15" customHeight="1" x14ac:dyDescent="0.25">
      <c r="P492" s="5"/>
      <c r="R492" s="171"/>
      <c r="T492" s="6"/>
      <c r="U492" s="6"/>
      <c r="V492" s="6"/>
      <c r="W492" s="6"/>
      <c r="X492" s="6"/>
      <c r="Y492" s="6"/>
      <c r="Z492" s="6"/>
      <c r="AA492" s="6"/>
      <c r="AB492" s="6"/>
      <c r="AC492" s="6"/>
      <c r="AD492" s="6"/>
      <c r="AE492" s="6"/>
      <c r="AF492" s="6"/>
      <c r="AG492" s="6"/>
      <c r="AH492" s="6"/>
      <c r="AI492" s="6"/>
      <c r="AJ492" s="6"/>
      <c r="AK492" s="6"/>
      <c r="AL492" s="6"/>
      <c r="AM492" s="6"/>
    </row>
    <row r="493" spans="16:39" s="4" customFormat="1" ht="15" customHeight="1" x14ac:dyDescent="0.25">
      <c r="P493" s="5"/>
      <c r="R493" s="171"/>
      <c r="T493" s="6"/>
      <c r="U493" s="6"/>
      <c r="V493" s="6"/>
      <c r="W493" s="6"/>
      <c r="X493" s="6"/>
      <c r="Y493" s="6"/>
      <c r="Z493" s="6"/>
      <c r="AA493" s="6"/>
      <c r="AB493" s="6"/>
      <c r="AC493" s="6"/>
      <c r="AD493" s="6"/>
      <c r="AE493" s="6"/>
      <c r="AF493" s="6"/>
      <c r="AG493" s="6"/>
      <c r="AH493" s="6"/>
      <c r="AI493" s="6"/>
      <c r="AJ493" s="6"/>
      <c r="AK493" s="6"/>
      <c r="AL493" s="6"/>
      <c r="AM493" s="6"/>
    </row>
    <row r="494" spans="16:39" s="4" customFormat="1" ht="15" customHeight="1" x14ac:dyDescent="0.25">
      <c r="P494" s="5"/>
      <c r="R494" s="171"/>
      <c r="T494" s="6"/>
      <c r="U494" s="6"/>
      <c r="V494" s="6"/>
      <c r="W494" s="6"/>
      <c r="X494" s="6"/>
      <c r="Y494" s="6"/>
      <c r="Z494" s="6"/>
      <c r="AA494" s="6"/>
      <c r="AB494" s="6"/>
      <c r="AC494" s="6"/>
      <c r="AD494" s="6"/>
      <c r="AE494" s="6"/>
      <c r="AF494" s="6"/>
      <c r="AG494" s="6"/>
      <c r="AH494" s="6"/>
      <c r="AI494" s="6"/>
      <c r="AJ494" s="6"/>
      <c r="AK494" s="6"/>
      <c r="AL494" s="6"/>
      <c r="AM494" s="6"/>
    </row>
    <row r="495" spans="16:39" s="4" customFormat="1" ht="15" customHeight="1" x14ac:dyDescent="0.25">
      <c r="P495" s="5"/>
      <c r="R495" s="171"/>
      <c r="T495" s="6"/>
      <c r="U495" s="6"/>
      <c r="V495" s="6"/>
      <c r="W495" s="6"/>
      <c r="X495" s="6"/>
      <c r="Y495" s="6"/>
      <c r="Z495" s="6"/>
      <c r="AA495" s="6"/>
      <c r="AB495" s="6"/>
      <c r="AC495" s="6"/>
      <c r="AD495" s="6"/>
      <c r="AE495" s="6"/>
      <c r="AF495" s="6"/>
      <c r="AG495" s="6"/>
      <c r="AH495" s="6"/>
      <c r="AI495" s="6"/>
      <c r="AJ495" s="6"/>
      <c r="AK495" s="6"/>
      <c r="AL495" s="6"/>
      <c r="AM495" s="6"/>
    </row>
    <row r="496" spans="16:39" s="4" customFormat="1" ht="15" customHeight="1" x14ac:dyDescent="0.25">
      <c r="P496" s="5"/>
      <c r="R496" s="171"/>
      <c r="T496" s="6"/>
      <c r="U496" s="6"/>
      <c r="V496" s="6"/>
      <c r="W496" s="6"/>
      <c r="X496" s="6"/>
      <c r="Y496" s="6"/>
      <c r="Z496" s="6"/>
      <c r="AA496" s="6"/>
      <c r="AB496" s="6"/>
      <c r="AC496" s="6"/>
      <c r="AD496" s="6"/>
      <c r="AE496" s="6"/>
      <c r="AF496" s="6"/>
      <c r="AG496" s="6"/>
      <c r="AH496" s="6"/>
      <c r="AI496" s="6"/>
      <c r="AJ496" s="6"/>
      <c r="AK496" s="6"/>
      <c r="AL496" s="6"/>
      <c r="AM496" s="6"/>
    </row>
    <row r="497" spans="16:39" s="4" customFormat="1" ht="15" customHeight="1" x14ac:dyDescent="0.25">
      <c r="P497" s="5"/>
      <c r="R497" s="171"/>
      <c r="T497" s="6"/>
      <c r="U497" s="6"/>
      <c r="V497" s="6"/>
      <c r="W497" s="6"/>
      <c r="X497" s="6"/>
      <c r="Y497" s="6"/>
      <c r="Z497" s="6"/>
      <c r="AA497" s="6"/>
      <c r="AB497" s="6"/>
      <c r="AC497" s="6"/>
      <c r="AD497" s="6"/>
      <c r="AE497" s="6"/>
      <c r="AF497" s="6"/>
      <c r="AG497" s="6"/>
      <c r="AH497" s="6"/>
      <c r="AI497" s="6"/>
      <c r="AJ497" s="6"/>
      <c r="AK497" s="6"/>
      <c r="AL497" s="6"/>
      <c r="AM497" s="6"/>
    </row>
    <row r="498" spans="16:39" s="4" customFormat="1" ht="15" customHeight="1" x14ac:dyDescent="0.25">
      <c r="P498" s="5"/>
      <c r="R498" s="171"/>
      <c r="T498" s="6"/>
      <c r="U498" s="6"/>
      <c r="V498" s="6"/>
      <c r="W498" s="6"/>
      <c r="X498" s="6"/>
      <c r="Y498" s="6"/>
      <c r="Z498" s="6"/>
      <c r="AA498" s="6"/>
      <c r="AB498" s="6"/>
      <c r="AC498" s="6"/>
      <c r="AD498" s="6"/>
      <c r="AE498" s="6"/>
      <c r="AF498" s="6"/>
      <c r="AG498" s="6"/>
      <c r="AH498" s="6"/>
      <c r="AI498" s="6"/>
      <c r="AJ498" s="6"/>
      <c r="AK498" s="6"/>
      <c r="AL498" s="6"/>
      <c r="AM498" s="6"/>
    </row>
    <row r="499" spans="16:39" s="4" customFormat="1" ht="15" customHeight="1" x14ac:dyDescent="0.25">
      <c r="P499" s="5"/>
      <c r="R499" s="171"/>
      <c r="T499" s="6"/>
      <c r="U499" s="6"/>
      <c r="V499" s="6"/>
      <c r="W499" s="6"/>
      <c r="X499" s="6"/>
      <c r="Y499" s="6"/>
      <c r="Z499" s="6"/>
      <c r="AA499" s="6"/>
      <c r="AB499" s="6"/>
      <c r="AC499" s="6"/>
      <c r="AD499" s="6"/>
      <c r="AE499" s="6"/>
      <c r="AF499" s="6"/>
      <c r="AG499" s="6"/>
      <c r="AH499" s="6"/>
      <c r="AI499" s="6"/>
      <c r="AJ499" s="6"/>
      <c r="AK499" s="6"/>
      <c r="AL499" s="6"/>
      <c r="AM499" s="6"/>
    </row>
    <row r="500" spans="16:39" s="4" customFormat="1" ht="15" customHeight="1" x14ac:dyDescent="0.25">
      <c r="P500" s="5"/>
      <c r="R500" s="171"/>
      <c r="T500" s="6"/>
      <c r="U500" s="6"/>
      <c r="V500" s="6"/>
      <c r="W500" s="6"/>
      <c r="X500" s="6"/>
      <c r="Y500" s="6"/>
      <c r="Z500" s="6"/>
      <c r="AA500" s="6"/>
      <c r="AB500" s="6"/>
      <c r="AC500" s="6"/>
      <c r="AD500" s="6"/>
      <c r="AE500" s="6"/>
      <c r="AF500" s="6"/>
      <c r="AG500" s="6"/>
      <c r="AH500" s="6"/>
      <c r="AI500" s="6"/>
      <c r="AJ500" s="6"/>
      <c r="AK500" s="6"/>
      <c r="AL500" s="6"/>
      <c r="AM500" s="6"/>
    </row>
    <row r="501" spans="16:39" s="4" customFormat="1" ht="15" customHeight="1" x14ac:dyDescent="0.25">
      <c r="P501" s="5"/>
      <c r="R501" s="171"/>
      <c r="T501" s="6"/>
      <c r="U501" s="6"/>
      <c r="V501" s="6"/>
      <c r="W501" s="6"/>
      <c r="X501" s="6"/>
      <c r="Y501" s="6"/>
      <c r="Z501" s="6"/>
      <c r="AA501" s="6"/>
      <c r="AB501" s="6"/>
      <c r="AC501" s="6"/>
      <c r="AD501" s="6"/>
      <c r="AE501" s="6"/>
      <c r="AF501" s="6"/>
      <c r="AG501" s="6"/>
      <c r="AH501" s="6"/>
      <c r="AI501" s="6"/>
      <c r="AJ501" s="6"/>
      <c r="AK501" s="6"/>
      <c r="AL501" s="6"/>
      <c r="AM501" s="6"/>
    </row>
    <row r="502" spans="16:39" s="4" customFormat="1" ht="15" customHeight="1" x14ac:dyDescent="0.25">
      <c r="P502" s="5"/>
      <c r="R502" s="171"/>
      <c r="T502" s="6"/>
      <c r="U502" s="6"/>
      <c r="V502" s="6"/>
      <c r="W502" s="6"/>
      <c r="X502" s="6"/>
      <c r="Y502" s="6"/>
      <c r="Z502" s="6"/>
      <c r="AA502" s="6"/>
      <c r="AB502" s="6"/>
      <c r="AC502" s="6"/>
      <c r="AD502" s="6"/>
      <c r="AE502" s="6"/>
      <c r="AF502" s="6"/>
      <c r="AG502" s="6"/>
      <c r="AH502" s="6"/>
      <c r="AI502" s="6"/>
      <c r="AJ502" s="6"/>
      <c r="AK502" s="6"/>
      <c r="AL502" s="6"/>
      <c r="AM502" s="6"/>
    </row>
    <row r="503" spans="16:39" s="4" customFormat="1" ht="15" customHeight="1" x14ac:dyDescent="0.25">
      <c r="P503" s="5"/>
      <c r="R503" s="171"/>
      <c r="T503" s="6"/>
      <c r="U503" s="6"/>
      <c r="V503" s="6"/>
      <c r="W503" s="6"/>
      <c r="X503" s="6"/>
      <c r="Y503" s="6"/>
      <c r="Z503" s="6"/>
      <c r="AA503" s="6"/>
      <c r="AB503" s="6"/>
      <c r="AC503" s="6"/>
      <c r="AD503" s="6"/>
      <c r="AE503" s="6"/>
      <c r="AF503" s="6"/>
      <c r="AG503" s="6"/>
      <c r="AH503" s="6"/>
      <c r="AI503" s="6"/>
      <c r="AJ503" s="6"/>
      <c r="AK503" s="6"/>
      <c r="AL503" s="6"/>
      <c r="AM503" s="6"/>
    </row>
    <row r="504" spans="16:39" s="4" customFormat="1" ht="15" customHeight="1" x14ac:dyDescent="0.25">
      <c r="P504" s="5"/>
      <c r="R504" s="171"/>
      <c r="T504" s="6"/>
      <c r="U504" s="6"/>
      <c r="V504" s="6"/>
      <c r="W504" s="6"/>
      <c r="X504" s="6"/>
      <c r="Y504" s="6"/>
      <c r="Z504" s="6"/>
      <c r="AA504" s="6"/>
      <c r="AB504" s="6"/>
      <c r="AC504" s="6"/>
      <c r="AD504" s="6"/>
      <c r="AE504" s="6"/>
      <c r="AF504" s="6"/>
      <c r="AG504" s="6"/>
      <c r="AH504" s="6"/>
      <c r="AI504" s="6"/>
      <c r="AJ504" s="6"/>
      <c r="AK504" s="6"/>
      <c r="AL504" s="6"/>
      <c r="AM504" s="6"/>
    </row>
    <row r="505" spans="16:39" s="4" customFormat="1" ht="15" customHeight="1" x14ac:dyDescent="0.25">
      <c r="P505" s="5"/>
      <c r="R505" s="171"/>
      <c r="T505" s="6"/>
      <c r="U505" s="6"/>
      <c r="V505" s="6"/>
      <c r="W505" s="6"/>
      <c r="X505" s="6"/>
      <c r="Y505" s="6"/>
      <c r="Z505" s="6"/>
      <c r="AA505" s="6"/>
      <c r="AB505" s="6"/>
      <c r="AC505" s="6"/>
      <c r="AD505" s="6"/>
      <c r="AE505" s="6"/>
      <c r="AF505" s="6"/>
      <c r="AG505" s="6"/>
      <c r="AH505" s="6"/>
      <c r="AI505" s="6"/>
      <c r="AJ505" s="6"/>
      <c r="AK505" s="6"/>
      <c r="AL505" s="6"/>
      <c r="AM505" s="6"/>
    </row>
    <row r="506" spans="16:39" s="4" customFormat="1" ht="15" customHeight="1" x14ac:dyDescent="0.25">
      <c r="P506" s="5"/>
      <c r="R506" s="171"/>
      <c r="T506" s="6"/>
      <c r="U506" s="6"/>
      <c r="V506" s="6"/>
      <c r="W506" s="6"/>
      <c r="X506" s="6"/>
      <c r="Y506" s="6"/>
      <c r="Z506" s="6"/>
      <c r="AA506" s="6"/>
      <c r="AB506" s="6"/>
      <c r="AC506" s="6"/>
      <c r="AD506" s="6"/>
      <c r="AE506" s="6"/>
      <c r="AF506" s="6"/>
      <c r="AG506" s="6"/>
      <c r="AH506" s="6"/>
      <c r="AI506" s="6"/>
      <c r="AJ506" s="6"/>
      <c r="AK506" s="6"/>
      <c r="AL506" s="6"/>
      <c r="AM506" s="6"/>
    </row>
    <row r="507" spans="16:39" s="4" customFormat="1" ht="15" customHeight="1" x14ac:dyDescent="0.25">
      <c r="P507" s="5"/>
      <c r="R507" s="171"/>
      <c r="T507" s="6"/>
      <c r="U507" s="6"/>
      <c r="V507" s="6"/>
      <c r="W507" s="6"/>
      <c r="X507" s="6"/>
      <c r="Y507" s="6"/>
      <c r="Z507" s="6"/>
      <c r="AA507" s="6"/>
      <c r="AB507" s="6"/>
      <c r="AC507" s="6"/>
      <c r="AD507" s="6"/>
      <c r="AE507" s="6"/>
      <c r="AF507" s="6"/>
      <c r="AG507" s="6"/>
      <c r="AH507" s="6"/>
      <c r="AI507" s="6"/>
      <c r="AJ507" s="6"/>
      <c r="AK507" s="6"/>
      <c r="AL507" s="6"/>
      <c r="AM507" s="6"/>
    </row>
    <row r="508" spans="16:39" s="4" customFormat="1" ht="15" customHeight="1" x14ac:dyDescent="0.25">
      <c r="P508" s="5"/>
      <c r="R508" s="171"/>
      <c r="T508" s="6"/>
      <c r="U508" s="6"/>
      <c r="V508" s="6"/>
      <c r="W508" s="6"/>
      <c r="X508" s="6"/>
      <c r="Y508" s="6"/>
      <c r="Z508" s="6"/>
      <c r="AA508" s="6"/>
      <c r="AB508" s="6"/>
      <c r="AC508" s="6"/>
      <c r="AD508" s="6"/>
      <c r="AE508" s="6"/>
      <c r="AF508" s="6"/>
      <c r="AG508" s="6"/>
      <c r="AH508" s="6"/>
      <c r="AI508" s="6"/>
      <c r="AJ508" s="6"/>
      <c r="AK508" s="6"/>
      <c r="AL508" s="6"/>
      <c r="AM508" s="6"/>
    </row>
    <row r="509" spans="16:39" s="4" customFormat="1" ht="15" customHeight="1" x14ac:dyDescent="0.25">
      <c r="P509" s="5"/>
      <c r="R509" s="171"/>
      <c r="T509" s="6"/>
      <c r="U509" s="6"/>
      <c r="V509" s="6"/>
      <c r="W509" s="6"/>
      <c r="X509" s="6"/>
      <c r="Y509" s="6"/>
      <c r="Z509" s="6"/>
      <c r="AA509" s="6"/>
      <c r="AB509" s="6"/>
      <c r="AC509" s="6"/>
      <c r="AD509" s="6"/>
      <c r="AE509" s="6"/>
      <c r="AF509" s="6"/>
      <c r="AG509" s="6"/>
      <c r="AH509" s="6"/>
      <c r="AI509" s="6"/>
      <c r="AJ509" s="6"/>
      <c r="AK509" s="6"/>
      <c r="AL509" s="6"/>
      <c r="AM509" s="6"/>
    </row>
    <row r="510" spans="16:39" s="4" customFormat="1" ht="15" customHeight="1" x14ac:dyDescent="0.25">
      <c r="P510" s="5"/>
      <c r="R510" s="171"/>
      <c r="T510" s="6"/>
      <c r="U510" s="6"/>
      <c r="V510" s="6"/>
      <c r="W510" s="6"/>
      <c r="X510" s="6"/>
      <c r="Y510" s="6"/>
      <c r="Z510" s="6"/>
      <c r="AA510" s="6"/>
      <c r="AB510" s="6"/>
      <c r="AC510" s="6"/>
      <c r="AD510" s="6"/>
      <c r="AE510" s="6"/>
      <c r="AF510" s="6"/>
      <c r="AG510" s="6"/>
      <c r="AH510" s="6"/>
      <c r="AI510" s="6"/>
      <c r="AJ510" s="6"/>
      <c r="AK510" s="6"/>
      <c r="AL510" s="6"/>
      <c r="AM510" s="6"/>
    </row>
    <row r="511" spans="16:39" s="4" customFormat="1" ht="15" customHeight="1" x14ac:dyDescent="0.25">
      <c r="P511" s="5"/>
      <c r="R511" s="171"/>
      <c r="T511" s="6"/>
      <c r="U511" s="6"/>
      <c r="V511" s="6"/>
      <c r="W511" s="6"/>
      <c r="X511" s="6"/>
      <c r="Y511" s="6"/>
      <c r="Z511" s="6"/>
      <c r="AA511" s="6"/>
      <c r="AB511" s="6"/>
      <c r="AC511" s="6"/>
      <c r="AD511" s="6"/>
      <c r="AE511" s="6"/>
      <c r="AF511" s="6"/>
      <c r="AG511" s="6"/>
      <c r="AH511" s="6"/>
      <c r="AI511" s="6"/>
      <c r="AJ511" s="6"/>
      <c r="AK511" s="6"/>
      <c r="AL511" s="6"/>
      <c r="AM511" s="6"/>
    </row>
    <row r="512" spans="16:39" s="4" customFormat="1" ht="15" customHeight="1" x14ac:dyDescent="0.25">
      <c r="P512" s="5"/>
      <c r="R512" s="171"/>
      <c r="T512" s="6"/>
      <c r="U512" s="6"/>
      <c r="V512" s="6"/>
      <c r="W512" s="6"/>
      <c r="X512" s="6"/>
      <c r="Y512" s="6"/>
      <c r="Z512" s="6"/>
      <c r="AA512" s="6"/>
      <c r="AB512" s="6"/>
      <c r="AC512" s="6"/>
      <c r="AD512" s="6"/>
      <c r="AE512" s="6"/>
      <c r="AF512" s="6"/>
      <c r="AG512" s="6"/>
      <c r="AH512" s="6"/>
      <c r="AI512" s="6"/>
      <c r="AJ512" s="6"/>
      <c r="AK512" s="6"/>
      <c r="AL512" s="6"/>
      <c r="AM512" s="6"/>
    </row>
    <row r="513" spans="16:39" s="4" customFormat="1" ht="15" customHeight="1" x14ac:dyDescent="0.25">
      <c r="P513" s="5"/>
      <c r="R513" s="171"/>
      <c r="T513" s="6"/>
      <c r="U513" s="6"/>
      <c r="V513" s="6"/>
      <c r="W513" s="6"/>
      <c r="X513" s="6"/>
      <c r="Y513" s="6"/>
      <c r="Z513" s="6"/>
      <c r="AA513" s="6"/>
      <c r="AB513" s="6"/>
      <c r="AC513" s="6"/>
      <c r="AD513" s="6"/>
      <c r="AE513" s="6"/>
      <c r="AF513" s="6"/>
      <c r="AG513" s="6"/>
      <c r="AH513" s="6"/>
      <c r="AI513" s="6"/>
      <c r="AJ513" s="6"/>
      <c r="AK513" s="6"/>
      <c r="AL513" s="6"/>
      <c r="AM513" s="6"/>
    </row>
    <row r="514" spans="16:39" s="4" customFormat="1" ht="15" customHeight="1" x14ac:dyDescent="0.25">
      <c r="P514" s="5"/>
      <c r="R514" s="171"/>
      <c r="T514" s="6"/>
      <c r="U514" s="6"/>
      <c r="V514" s="6"/>
      <c r="W514" s="6"/>
      <c r="X514" s="6"/>
      <c r="Y514" s="6"/>
      <c r="Z514" s="6"/>
      <c r="AA514" s="6"/>
      <c r="AB514" s="6"/>
      <c r="AC514" s="6"/>
      <c r="AD514" s="6"/>
      <c r="AE514" s="6"/>
      <c r="AF514" s="6"/>
      <c r="AG514" s="6"/>
      <c r="AH514" s="6"/>
      <c r="AI514" s="6"/>
      <c r="AJ514" s="6"/>
      <c r="AK514" s="6"/>
      <c r="AL514" s="6"/>
      <c r="AM514" s="6"/>
    </row>
    <row r="515" spans="16:39" s="4" customFormat="1" ht="15" customHeight="1" x14ac:dyDescent="0.25">
      <c r="P515" s="5"/>
      <c r="R515" s="171"/>
      <c r="T515" s="6"/>
      <c r="U515" s="6"/>
      <c r="V515" s="6"/>
      <c r="W515" s="6"/>
      <c r="X515" s="6"/>
      <c r="Y515" s="6"/>
      <c r="Z515" s="6"/>
      <c r="AA515" s="6"/>
      <c r="AB515" s="6"/>
      <c r="AC515" s="6"/>
      <c r="AD515" s="6"/>
      <c r="AE515" s="6"/>
      <c r="AF515" s="6"/>
      <c r="AG515" s="6"/>
      <c r="AH515" s="6"/>
      <c r="AI515" s="6"/>
      <c r="AJ515" s="6"/>
      <c r="AK515" s="6"/>
      <c r="AL515" s="6"/>
      <c r="AM515" s="6"/>
    </row>
    <row r="516" spans="16:39" s="4" customFormat="1" ht="15" customHeight="1" x14ac:dyDescent="0.25">
      <c r="P516" s="5"/>
      <c r="R516" s="171"/>
      <c r="T516" s="6"/>
      <c r="U516" s="6"/>
      <c r="V516" s="6"/>
      <c r="W516" s="6"/>
      <c r="X516" s="6"/>
      <c r="Y516" s="6"/>
      <c r="Z516" s="6"/>
      <c r="AA516" s="6"/>
      <c r="AB516" s="6"/>
      <c r="AC516" s="6"/>
      <c r="AD516" s="6"/>
      <c r="AE516" s="6"/>
      <c r="AF516" s="6"/>
      <c r="AG516" s="6"/>
      <c r="AH516" s="6"/>
      <c r="AI516" s="6"/>
      <c r="AJ516" s="6"/>
      <c r="AK516" s="6"/>
      <c r="AL516" s="6"/>
      <c r="AM516" s="6"/>
    </row>
    <row r="517" spans="16:39" s="4" customFormat="1" ht="15" customHeight="1" x14ac:dyDescent="0.25">
      <c r="P517" s="5"/>
      <c r="R517" s="171"/>
      <c r="T517" s="6"/>
      <c r="U517" s="6"/>
      <c r="V517" s="6"/>
      <c r="W517" s="6"/>
      <c r="X517" s="6"/>
      <c r="Y517" s="6"/>
      <c r="Z517" s="6"/>
      <c r="AA517" s="6"/>
      <c r="AB517" s="6"/>
      <c r="AC517" s="6"/>
      <c r="AD517" s="6"/>
      <c r="AE517" s="6"/>
      <c r="AF517" s="6"/>
      <c r="AG517" s="6"/>
      <c r="AH517" s="6"/>
      <c r="AI517" s="6"/>
      <c r="AJ517" s="6"/>
      <c r="AK517" s="6"/>
      <c r="AL517" s="6"/>
      <c r="AM517" s="6"/>
    </row>
    <row r="518" spans="16:39" s="4" customFormat="1" ht="15" customHeight="1" x14ac:dyDescent="0.25">
      <c r="P518" s="5"/>
      <c r="R518" s="171"/>
      <c r="T518" s="6"/>
      <c r="U518" s="6"/>
      <c r="V518" s="6"/>
      <c r="W518" s="6"/>
      <c r="X518" s="6"/>
      <c r="Y518" s="6"/>
      <c r="Z518" s="6"/>
      <c r="AA518" s="6"/>
      <c r="AB518" s="6"/>
      <c r="AC518" s="6"/>
      <c r="AD518" s="6"/>
      <c r="AE518" s="6"/>
      <c r="AF518" s="6"/>
      <c r="AG518" s="6"/>
      <c r="AH518" s="6"/>
      <c r="AI518" s="6"/>
      <c r="AJ518" s="6"/>
      <c r="AK518" s="6"/>
      <c r="AL518" s="6"/>
      <c r="AM518" s="6"/>
    </row>
    <row r="519" spans="16:39" s="4" customFormat="1" ht="15" customHeight="1" x14ac:dyDescent="0.25">
      <c r="P519" s="5"/>
      <c r="R519" s="171"/>
      <c r="T519" s="6"/>
      <c r="U519" s="6"/>
      <c r="V519" s="6"/>
      <c r="W519" s="6"/>
      <c r="X519" s="6"/>
      <c r="Y519" s="6"/>
      <c r="Z519" s="6"/>
      <c r="AA519" s="6"/>
      <c r="AB519" s="6"/>
      <c r="AC519" s="6"/>
      <c r="AD519" s="6"/>
      <c r="AE519" s="6"/>
      <c r="AF519" s="6"/>
      <c r="AG519" s="6"/>
      <c r="AH519" s="6"/>
      <c r="AI519" s="6"/>
      <c r="AJ519" s="6"/>
      <c r="AK519" s="6"/>
      <c r="AL519" s="6"/>
      <c r="AM519" s="6"/>
    </row>
    <row r="520" spans="16:39" s="4" customFormat="1" ht="15" customHeight="1" x14ac:dyDescent="0.25">
      <c r="P520" s="5"/>
      <c r="R520" s="171"/>
      <c r="T520" s="6"/>
      <c r="U520" s="6"/>
      <c r="V520" s="6"/>
      <c r="W520" s="6"/>
      <c r="X520" s="6"/>
      <c r="Y520" s="6"/>
      <c r="Z520" s="6"/>
      <c r="AA520" s="6"/>
      <c r="AB520" s="6"/>
      <c r="AC520" s="6"/>
      <c r="AD520" s="6"/>
      <c r="AE520" s="6"/>
      <c r="AF520" s="6"/>
      <c r="AG520" s="6"/>
      <c r="AH520" s="6"/>
      <c r="AI520" s="6"/>
      <c r="AJ520" s="6"/>
      <c r="AK520" s="6"/>
      <c r="AL520" s="6"/>
      <c r="AM520" s="6"/>
    </row>
    <row r="521" spans="16:39" s="4" customFormat="1" ht="15" customHeight="1" x14ac:dyDescent="0.25">
      <c r="P521" s="5"/>
      <c r="R521" s="171"/>
      <c r="T521" s="6"/>
      <c r="U521" s="6"/>
      <c r="V521" s="6"/>
      <c r="W521" s="6"/>
      <c r="X521" s="6"/>
      <c r="Y521" s="6"/>
      <c r="Z521" s="6"/>
      <c r="AA521" s="6"/>
      <c r="AB521" s="6"/>
      <c r="AC521" s="6"/>
      <c r="AD521" s="6"/>
      <c r="AE521" s="6"/>
      <c r="AF521" s="6"/>
      <c r="AG521" s="6"/>
      <c r="AH521" s="6"/>
      <c r="AI521" s="6"/>
      <c r="AJ521" s="6"/>
      <c r="AK521" s="6"/>
      <c r="AL521" s="6"/>
      <c r="AM521" s="6"/>
    </row>
    <row r="522" spans="16:39" s="4" customFormat="1" ht="15" customHeight="1" x14ac:dyDescent="0.25">
      <c r="P522" s="5"/>
      <c r="R522" s="171"/>
      <c r="T522" s="6"/>
      <c r="U522" s="6"/>
      <c r="V522" s="6"/>
      <c r="W522" s="6"/>
      <c r="X522" s="6"/>
      <c r="Y522" s="6"/>
      <c r="Z522" s="6"/>
      <c r="AA522" s="6"/>
      <c r="AB522" s="6"/>
      <c r="AC522" s="6"/>
      <c r="AD522" s="6"/>
      <c r="AE522" s="6"/>
      <c r="AF522" s="6"/>
      <c r="AG522" s="6"/>
      <c r="AH522" s="6"/>
      <c r="AI522" s="6"/>
      <c r="AJ522" s="6"/>
      <c r="AK522" s="6"/>
      <c r="AL522" s="6"/>
      <c r="AM522" s="6"/>
    </row>
    <row r="523" spans="16:39" s="4" customFormat="1" ht="15" customHeight="1" x14ac:dyDescent="0.25">
      <c r="P523" s="5"/>
      <c r="R523" s="171"/>
      <c r="T523" s="6"/>
      <c r="U523" s="6"/>
      <c r="V523" s="6"/>
      <c r="W523" s="6"/>
      <c r="X523" s="6"/>
      <c r="Y523" s="6"/>
      <c r="Z523" s="6"/>
      <c r="AA523" s="6"/>
      <c r="AB523" s="6"/>
      <c r="AC523" s="6"/>
      <c r="AD523" s="6"/>
      <c r="AE523" s="6"/>
      <c r="AF523" s="6"/>
      <c r="AG523" s="6"/>
      <c r="AH523" s="6"/>
      <c r="AI523" s="6"/>
      <c r="AJ523" s="6"/>
      <c r="AK523" s="6"/>
      <c r="AL523" s="6"/>
      <c r="AM523" s="6"/>
    </row>
    <row r="524" spans="16:39" s="4" customFormat="1" ht="15" customHeight="1" x14ac:dyDescent="0.25">
      <c r="P524" s="5"/>
      <c r="R524" s="171"/>
      <c r="T524" s="6"/>
      <c r="U524" s="6"/>
      <c r="V524" s="6"/>
      <c r="W524" s="6"/>
      <c r="X524" s="6"/>
      <c r="Y524" s="6"/>
      <c r="Z524" s="6"/>
      <c r="AA524" s="6"/>
      <c r="AB524" s="6"/>
      <c r="AC524" s="6"/>
      <c r="AD524" s="6"/>
      <c r="AE524" s="6"/>
      <c r="AF524" s="6"/>
      <c r="AG524" s="6"/>
      <c r="AH524" s="6"/>
      <c r="AI524" s="6"/>
      <c r="AJ524" s="6"/>
      <c r="AK524" s="6"/>
      <c r="AL524" s="6"/>
      <c r="AM524" s="6"/>
    </row>
    <row r="525" spans="16:39" s="4" customFormat="1" ht="15" customHeight="1" x14ac:dyDescent="0.25">
      <c r="P525" s="5"/>
      <c r="R525" s="171"/>
      <c r="T525" s="6"/>
      <c r="U525" s="6"/>
      <c r="V525" s="6"/>
      <c r="W525" s="6"/>
      <c r="X525" s="6"/>
      <c r="Y525" s="6"/>
      <c r="Z525" s="6"/>
      <c r="AA525" s="6"/>
      <c r="AB525" s="6"/>
      <c r="AC525" s="6"/>
      <c r="AD525" s="6"/>
      <c r="AE525" s="6"/>
      <c r="AF525" s="6"/>
      <c r="AG525" s="6"/>
      <c r="AH525" s="6"/>
      <c r="AI525" s="6"/>
      <c r="AJ525" s="6"/>
      <c r="AK525" s="6"/>
      <c r="AL525" s="6"/>
      <c r="AM525" s="6"/>
    </row>
    <row r="526" spans="16:39" s="4" customFormat="1" ht="15" customHeight="1" x14ac:dyDescent="0.25">
      <c r="P526" s="5"/>
      <c r="R526" s="171"/>
      <c r="T526" s="6"/>
      <c r="U526" s="6"/>
      <c r="V526" s="6"/>
      <c r="W526" s="6"/>
      <c r="X526" s="6"/>
      <c r="Y526" s="6"/>
      <c r="Z526" s="6"/>
      <c r="AA526" s="6"/>
      <c r="AB526" s="6"/>
      <c r="AC526" s="6"/>
      <c r="AD526" s="6"/>
      <c r="AE526" s="6"/>
      <c r="AF526" s="6"/>
      <c r="AG526" s="6"/>
      <c r="AH526" s="6"/>
      <c r="AI526" s="6"/>
      <c r="AJ526" s="6"/>
      <c r="AK526" s="6"/>
      <c r="AL526" s="6"/>
      <c r="AM526" s="6"/>
    </row>
    <row r="527" spans="16:39" s="4" customFormat="1" ht="15" customHeight="1" x14ac:dyDescent="0.25">
      <c r="P527" s="5"/>
      <c r="R527" s="171"/>
      <c r="T527" s="6"/>
      <c r="U527" s="6"/>
      <c r="V527" s="6"/>
      <c r="W527" s="6"/>
      <c r="X527" s="6"/>
      <c r="Y527" s="6"/>
      <c r="Z527" s="6"/>
      <c r="AA527" s="6"/>
      <c r="AB527" s="6"/>
      <c r="AC527" s="6"/>
      <c r="AD527" s="6"/>
      <c r="AE527" s="6"/>
      <c r="AF527" s="6"/>
      <c r="AG527" s="6"/>
      <c r="AH527" s="6"/>
      <c r="AI527" s="6"/>
      <c r="AJ527" s="6"/>
      <c r="AK527" s="6"/>
      <c r="AL527" s="6"/>
      <c r="AM527" s="6"/>
    </row>
    <row r="528" spans="16:39" s="4" customFormat="1" ht="15" customHeight="1" x14ac:dyDescent="0.25">
      <c r="P528" s="5"/>
      <c r="R528" s="171"/>
      <c r="T528" s="6"/>
      <c r="U528" s="6"/>
      <c r="V528" s="6"/>
      <c r="W528" s="6"/>
      <c r="X528" s="6"/>
      <c r="Y528" s="6"/>
      <c r="Z528" s="6"/>
      <c r="AA528" s="6"/>
      <c r="AB528" s="6"/>
      <c r="AC528" s="6"/>
      <c r="AD528" s="6"/>
      <c r="AE528" s="6"/>
      <c r="AF528" s="6"/>
      <c r="AG528" s="6"/>
      <c r="AH528" s="6"/>
      <c r="AI528" s="6"/>
      <c r="AJ528" s="6"/>
      <c r="AK528" s="6"/>
      <c r="AL528" s="6"/>
      <c r="AM528" s="6"/>
    </row>
    <row r="529" spans="16:39" s="4" customFormat="1" ht="15" customHeight="1" x14ac:dyDescent="0.25">
      <c r="P529" s="5"/>
      <c r="R529" s="171"/>
      <c r="T529" s="6"/>
      <c r="U529" s="6"/>
      <c r="V529" s="6"/>
      <c r="W529" s="6"/>
      <c r="X529" s="6"/>
      <c r="Y529" s="6"/>
      <c r="Z529" s="6"/>
      <c r="AA529" s="6"/>
      <c r="AB529" s="6"/>
      <c r="AC529" s="6"/>
      <c r="AD529" s="6"/>
      <c r="AE529" s="6"/>
      <c r="AF529" s="6"/>
      <c r="AG529" s="6"/>
      <c r="AH529" s="6"/>
      <c r="AI529" s="6"/>
      <c r="AJ529" s="6"/>
      <c r="AK529" s="6"/>
      <c r="AL529" s="6"/>
      <c r="AM529" s="6"/>
    </row>
    <row r="530" spans="16:39" s="4" customFormat="1" ht="15" customHeight="1" x14ac:dyDescent="0.25">
      <c r="P530" s="5"/>
      <c r="R530" s="171"/>
      <c r="T530" s="6"/>
      <c r="U530" s="6"/>
      <c r="V530" s="6"/>
      <c r="W530" s="6"/>
      <c r="X530" s="6"/>
      <c r="Y530" s="6"/>
      <c r="Z530" s="6"/>
      <c r="AA530" s="6"/>
      <c r="AB530" s="6"/>
      <c r="AC530" s="6"/>
      <c r="AD530" s="6"/>
      <c r="AE530" s="6"/>
      <c r="AF530" s="6"/>
      <c r="AG530" s="6"/>
      <c r="AH530" s="6"/>
      <c r="AI530" s="6"/>
      <c r="AJ530" s="6"/>
      <c r="AK530" s="6"/>
      <c r="AL530" s="6"/>
      <c r="AM530" s="6"/>
    </row>
    <row r="531" spans="16:39" s="4" customFormat="1" ht="15" customHeight="1" x14ac:dyDescent="0.25">
      <c r="P531" s="5"/>
      <c r="R531" s="171"/>
      <c r="T531" s="6"/>
      <c r="U531" s="6"/>
      <c r="V531" s="6"/>
      <c r="W531" s="6"/>
      <c r="X531" s="6"/>
      <c r="Y531" s="6"/>
      <c r="Z531" s="6"/>
      <c r="AA531" s="6"/>
      <c r="AB531" s="6"/>
      <c r="AC531" s="6"/>
      <c r="AD531" s="6"/>
      <c r="AE531" s="6"/>
      <c r="AF531" s="6"/>
      <c r="AG531" s="6"/>
      <c r="AH531" s="6"/>
      <c r="AI531" s="6"/>
      <c r="AJ531" s="6"/>
      <c r="AK531" s="6"/>
      <c r="AL531" s="6"/>
      <c r="AM531" s="6"/>
    </row>
    <row r="532" spans="16:39" s="4" customFormat="1" ht="15" customHeight="1" x14ac:dyDescent="0.25">
      <c r="P532" s="5"/>
      <c r="R532" s="171"/>
      <c r="T532" s="6"/>
      <c r="U532" s="6"/>
      <c r="V532" s="6"/>
      <c r="W532" s="6"/>
      <c r="X532" s="6"/>
      <c r="Y532" s="6"/>
      <c r="Z532" s="6"/>
      <c r="AA532" s="6"/>
      <c r="AB532" s="6"/>
      <c r="AC532" s="6"/>
      <c r="AD532" s="6"/>
      <c r="AE532" s="6"/>
      <c r="AF532" s="6"/>
      <c r="AG532" s="6"/>
      <c r="AH532" s="6"/>
      <c r="AI532" s="6"/>
      <c r="AJ532" s="6"/>
      <c r="AK532" s="6"/>
      <c r="AL532" s="6"/>
      <c r="AM532" s="6"/>
    </row>
    <row r="533" spans="16:39" s="4" customFormat="1" ht="15" customHeight="1" x14ac:dyDescent="0.25">
      <c r="P533" s="5"/>
      <c r="R533" s="171"/>
      <c r="T533" s="6"/>
      <c r="U533" s="6"/>
      <c r="V533" s="6"/>
      <c r="W533" s="6"/>
      <c r="X533" s="6"/>
      <c r="Y533" s="6"/>
      <c r="Z533" s="6"/>
      <c r="AA533" s="6"/>
      <c r="AB533" s="6"/>
      <c r="AC533" s="6"/>
      <c r="AD533" s="6"/>
      <c r="AE533" s="6"/>
      <c r="AF533" s="6"/>
      <c r="AG533" s="6"/>
      <c r="AH533" s="6"/>
      <c r="AI533" s="6"/>
      <c r="AJ533" s="6"/>
      <c r="AK533" s="6"/>
      <c r="AL533" s="6"/>
      <c r="AM533" s="6"/>
    </row>
    <row r="534" spans="16:39" s="4" customFormat="1" ht="15" customHeight="1" x14ac:dyDescent="0.25">
      <c r="P534" s="5"/>
      <c r="R534" s="171"/>
      <c r="T534" s="6"/>
      <c r="U534" s="6"/>
      <c r="V534" s="6"/>
      <c r="W534" s="6"/>
      <c r="X534" s="6"/>
      <c r="Y534" s="6"/>
      <c r="Z534" s="6"/>
      <c r="AA534" s="6"/>
      <c r="AB534" s="6"/>
      <c r="AC534" s="6"/>
      <c r="AD534" s="6"/>
      <c r="AE534" s="6"/>
      <c r="AF534" s="6"/>
      <c r="AG534" s="6"/>
      <c r="AH534" s="6"/>
      <c r="AI534" s="6"/>
      <c r="AJ534" s="6"/>
      <c r="AK534" s="6"/>
      <c r="AL534" s="6"/>
      <c r="AM534" s="6"/>
    </row>
    <row r="535" spans="16:39" s="4" customFormat="1" ht="15" customHeight="1" x14ac:dyDescent="0.25">
      <c r="P535" s="5"/>
      <c r="R535" s="171"/>
      <c r="T535" s="6"/>
      <c r="U535" s="6"/>
      <c r="V535" s="6"/>
      <c r="W535" s="6"/>
      <c r="X535" s="6"/>
      <c r="Y535" s="6"/>
      <c r="Z535" s="6"/>
      <c r="AA535" s="6"/>
      <c r="AB535" s="6"/>
      <c r="AC535" s="6"/>
      <c r="AD535" s="6"/>
      <c r="AE535" s="6"/>
      <c r="AF535" s="6"/>
      <c r="AG535" s="6"/>
      <c r="AH535" s="6"/>
      <c r="AI535" s="6"/>
      <c r="AJ535" s="6"/>
      <c r="AK535" s="6"/>
      <c r="AL535" s="6"/>
      <c r="AM535" s="6"/>
    </row>
    <row r="536" spans="16:39" s="4" customFormat="1" ht="15" customHeight="1" x14ac:dyDescent="0.25">
      <c r="P536" s="5"/>
      <c r="R536" s="171"/>
      <c r="T536" s="6"/>
      <c r="U536" s="6"/>
      <c r="V536" s="6"/>
      <c r="W536" s="6"/>
      <c r="X536" s="6"/>
      <c r="Y536" s="6"/>
      <c r="Z536" s="6"/>
      <c r="AA536" s="6"/>
      <c r="AB536" s="6"/>
      <c r="AC536" s="6"/>
      <c r="AD536" s="6"/>
      <c r="AE536" s="6"/>
      <c r="AF536" s="6"/>
      <c r="AG536" s="6"/>
      <c r="AH536" s="6"/>
      <c r="AI536" s="6"/>
      <c r="AJ536" s="6"/>
      <c r="AK536" s="6"/>
      <c r="AL536" s="6"/>
      <c r="AM536" s="6"/>
    </row>
    <row r="537" spans="16:39" s="4" customFormat="1" ht="15" customHeight="1" x14ac:dyDescent="0.25">
      <c r="P537" s="5"/>
      <c r="R537" s="171"/>
      <c r="T537" s="6"/>
      <c r="U537" s="6"/>
      <c r="V537" s="6"/>
      <c r="W537" s="6"/>
      <c r="X537" s="6"/>
      <c r="Y537" s="6"/>
      <c r="Z537" s="6"/>
      <c r="AA537" s="6"/>
      <c r="AB537" s="6"/>
      <c r="AC537" s="6"/>
      <c r="AD537" s="6"/>
      <c r="AE537" s="6"/>
      <c r="AF537" s="6"/>
      <c r="AG537" s="6"/>
      <c r="AH537" s="6"/>
      <c r="AI537" s="6"/>
      <c r="AJ537" s="6"/>
      <c r="AK537" s="6"/>
      <c r="AL537" s="6"/>
      <c r="AM537" s="6"/>
    </row>
    <row r="538" spans="16:39" s="4" customFormat="1" ht="15" customHeight="1" x14ac:dyDescent="0.25">
      <c r="P538" s="5"/>
      <c r="R538" s="171"/>
      <c r="T538" s="6"/>
      <c r="U538" s="6"/>
      <c r="V538" s="6"/>
      <c r="W538" s="6"/>
      <c r="X538" s="6"/>
      <c r="Y538" s="6"/>
      <c r="Z538" s="6"/>
      <c r="AA538" s="6"/>
      <c r="AB538" s="6"/>
      <c r="AC538" s="6"/>
      <c r="AD538" s="6"/>
      <c r="AE538" s="6"/>
      <c r="AF538" s="6"/>
      <c r="AG538" s="6"/>
      <c r="AH538" s="6"/>
      <c r="AI538" s="6"/>
      <c r="AJ538" s="6"/>
      <c r="AK538" s="6"/>
      <c r="AL538" s="6"/>
      <c r="AM538" s="6"/>
    </row>
    <row r="539" spans="16:39" s="4" customFormat="1" ht="15" customHeight="1" x14ac:dyDescent="0.25">
      <c r="P539" s="5"/>
      <c r="R539" s="171"/>
      <c r="T539" s="6"/>
      <c r="U539" s="6"/>
      <c r="V539" s="6"/>
      <c r="W539" s="6"/>
      <c r="X539" s="6"/>
      <c r="Y539" s="6"/>
      <c r="Z539" s="6"/>
      <c r="AA539" s="6"/>
      <c r="AB539" s="6"/>
      <c r="AC539" s="6"/>
      <c r="AD539" s="6"/>
      <c r="AE539" s="6"/>
      <c r="AF539" s="6"/>
      <c r="AG539" s="6"/>
      <c r="AH539" s="6"/>
      <c r="AI539" s="6"/>
      <c r="AJ539" s="6"/>
      <c r="AK539" s="6"/>
      <c r="AL539" s="6"/>
      <c r="AM539" s="6"/>
    </row>
    <row r="540" spans="16:39" s="4" customFormat="1" ht="15" customHeight="1" x14ac:dyDescent="0.25">
      <c r="P540" s="5"/>
      <c r="R540" s="171"/>
      <c r="T540" s="6"/>
      <c r="U540" s="6"/>
      <c r="V540" s="6"/>
      <c r="W540" s="6"/>
      <c r="X540" s="6"/>
      <c r="Y540" s="6"/>
      <c r="Z540" s="6"/>
      <c r="AA540" s="6"/>
      <c r="AB540" s="6"/>
      <c r="AC540" s="6"/>
      <c r="AD540" s="6"/>
      <c r="AE540" s="6"/>
      <c r="AF540" s="6"/>
      <c r="AG540" s="6"/>
      <c r="AH540" s="6"/>
      <c r="AI540" s="6"/>
      <c r="AJ540" s="6"/>
      <c r="AK540" s="6"/>
      <c r="AL540" s="6"/>
      <c r="AM540" s="6"/>
    </row>
    <row r="541" spans="16:39" s="4" customFormat="1" ht="15" customHeight="1" x14ac:dyDescent="0.25">
      <c r="P541" s="5"/>
      <c r="R541" s="171"/>
      <c r="T541" s="6"/>
      <c r="U541" s="6"/>
      <c r="V541" s="6"/>
      <c r="W541" s="6"/>
      <c r="X541" s="6"/>
      <c r="Y541" s="6"/>
      <c r="Z541" s="6"/>
      <c r="AA541" s="6"/>
      <c r="AB541" s="6"/>
      <c r="AC541" s="6"/>
      <c r="AD541" s="6"/>
      <c r="AE541" s="6"/>
      <c r="AF541" s="6"/>
      <c r="AG541" s="6"/>
      <c r="AH541" s="6"/>
      <c r="AI541" s="6"/>
      <c r="AJ541" s="6"/>
      <c r="AK541" s="6"/>
      <c r="AL541" s="6"/>
      <c r="AM541" s="6"/>
    </row>
    <row r="542" spans="16:39" s="4" customFormat="1" ht="15" customHeight="1" x14ac:dyDescent="0.25">
      <c r="P542" s="5"/>
      <c r="R542" s="171"/>
      <c r="T542" s="6"/>
      <c r="U542" s="6"/>
      <c r="V542" s="6"/>
      <c r="W542" s="6"/>
      <c r="X542" s="6"/>
      <c r="Y542" s="6"/>
      <c r="Z542" s="6"/>
      <c r="AA542" s="6"/>
      <c r="AB542" s="6"/>
      <c r="AC542" s="6"/>
      <c r="AD542" s="6"/>
      <c r="AE542" s="6"/>
      <c r="AF542" s="6"/>
      <c r="AG542" s="6"/>
      <c r="AH542" s="6"/>
      <c r="AI542" s="6"/>
      <c r="AJ542" s="6"/>
      <c r="AK542" s="6"/>
      <c r="AL542" s="6"/>
      <c r="AM542" s="6"/>
    </row>
    <row r="543" spans="16:39" s="4" customFormat="1" ht="15" customHeight="1" x14ac:dyDescent="0.25">
      <c r="P543" s="5"/>
      <c r="R543" s="171"/>
      <c r="T543" s="6"/>
      <c r="U543" s="6"/>
      <c r="V543" s="6"/>
      <c r="W543" s="6"/>
      <c r="X543" s="6"/>
      <c r="Y543" s="6"/>
      <c r="Z543" s="6"/>
      <c r="AA543" s="6"/>
      <c r="AB543" s="6"/>
      <c r="AC543" s="6"/>
      <c r="AD543" s="6"/>
      <c r="AE543" s="6"/>
      <c r="AF543" s="6"/>
      <c r="AG543" s="6"/>
      <c r="AH543" s="6"/>
      <c r="AI543" s="6"/>
      <c r="AJ543" s="6"/>
      <c r="AK543" s="6"/>
      <c r="AL543" s="6"/>
      <c r="AM543" s="6"/>
    </row>
    <row r="544" spans="16:39" s="4" customFormat="1" ht="15" customHeight="1" x14ac:dyDescent="0.25">
      <c r="P544" s="5"/>
      <c r="R544" s="171"/>
      <c r="T544" s="6"/>
      <c r="U544" s="6"/>
      <c r="V544" s="6"/>
      <c r="W544" s="6"/>
      <c r="X544" s="6"/>
      <c r="Y544" s="6"/>
      <c r="Z544" s="6"/>
      <c r="AA544" s="6"/>
      <c r="AB544" s="6"/>
      <c r="AC544" s="6"/>
      <c r="AD544" s="6"/>
      <c r="AE544" s="6"/>
      <c r="AF544" s="6"/>
      <c r="AG544" s="6"/>
      <c r="AH544" s="6"/>
      <c r="AI544" s="6"/>
      <c r="AJ544" s="6"/>
      <c r="AK544" s="6"/>
      <c r="AL544" s="6"/>
      <c r="AM544" s="6"/>
    </row>
    <row r="545" spans="16:39" s="4" customFormat="1" ht="15" customHeight="1" x14ac:dyDescent="0.25">
      <c r="P545" s="5"/>
      <c r="R545" s="171"/>
      <c r="T545" s="6"/>
      <c r="U545" s="6"/>
      <c r="V545" s="6"/>
      <c r="W545" s="6"/>
      <c r="X545" s="6"/>
      <c r="Y545" s="6"/>
      <c r="Z545" s="6"/>
      <c r="AA545" s="6"/>
      <c r="AB545" s="6"/>
      <c r="AC545" s="6"/>
      <c r="AD545" s="6"/>
      <c r="AE545" s="6"/>
      <c r="AF545" s="6"/>
      <c r="AG545" s="6"/>
      <c r="AH545" s="6"/>
      <c r="AI545" s="6"/>
      <c r="AJ545" s="6"/>
      <c r="AK545" s="6"/>
      <c r="AL545" s="6"/>
      <c r="AM545" s="6"/>
    </row>
    <row r="546" spans="16:39" s="4" customFormat="1" ht="15" customHeight="1" x14ac:dyDescent="0.25">
      <c r="P546" s="5"/>
      <c r="R546" s="171"/>
      <c r="T546" s="6"/>
      <c r="U546" s="6"/>
      <c r="V546" s="6"/>
      <c r="W546" s="6"/>
      <c r="X546" s="6"/>
      <c r="Y546" s="6"/>
      <c r="Z546" s="6"/>
      <c r="AA546" s="6"/>
      <c r="AB546" s="6"/>
      <c r="AC546" s="6"/>
      <c r="AD546" s="6"/>
      <c r="AE546" s="6"/>
      <c r="AF546" s="6"/>
      <c r="AG546" s="6"/>
      <c r="AH546" s="6"/>
      <c r="AI546" s="6"/>
      <c r="AJ546" s="6"/>
      <c r="AK546" s="6"/>
      <c r="AL546" s="6"/>
      <c r="AM546" s="6"/>
    </row>
    <row r="547" spans="16:39" s="4" customFormat="1" ht="15" customHeight="1" x14ac:dyDescent="0.25">
      <c r="P547" s="5"/>
      <c r="R547" s="171"/>
      <c r="T547" s="6"/>
      <c r="U547" s="6"/>
      <c r="V547" s="6"/>
      <c r="W547" s="6"/>
      <c r="X547" s="6"/>
      <c r="Y547" s="6"/>
      <c r="Z547" s="6"/>
      <c r="AA547" s="6"/>
      <c r="AB547" s="6"/>
      <c r="AC547" s="6"/>
      <c r="AD547" s="6"/>
      <c r="AE547" s="6"/>
      <c r="AF547" s="6"/>
      <c r="AG547" s="6"/>
      <c r="AH547" s="6"/>
      <c r="AI547" s="6"/>
      <c r="AJ547" s="6"/>
      <c r="AK547" s="6"/>
      <c r="AL547" s="6"/>
      <c r="AM547" s="6"/>
    </row>
    <row r="548" spans="16:39" s="4" customFormat="1" ht="15" customHeight="1" x14ac:dyDescent="0.25">
      <c r="P548" s="5"/>
      <c r="R548" s="171"/>
      <c r="T548" s="6"/>
      <c r="U548" s="6"/>
      <c r="V548" s="6"/>
      <c r="W548" s="6"/>
      <c r="X548" s="6"/>
      <c r="Y548" s="6"/>
      <c r="Z548" s="6"/>
      <c r="AA548" s="6"/>
      <c r="AB548" s="6"/>
      <c r="AC548" s="6"/>
      <c r="AD548" s="6"/>
      <c r="AE548" s="6"/>
      <c r="AF548" s="6"/>
      <c r="AG548" s="6"/>
      <c r="AH548" s="6"/>
      <c r="AI548" s="6"/>
      <c r="AJ548" s="6"/>
      <c r="AK548" s="6"/>
      <c r="AL548" s="6"/>
      <c r="AM548" s="6"/>
    </row>
    <row r="549" spans="16:39" s="4" customFormat="1" ht="15" customHeight="1" x14ac:dyDescent="0.25">
      <c r="P549" s="5"/>
      <c r="R549" s="171"/>
      <c r="T549" s="6"/>
      <c r="U549" s="6"/>
      <c r="V549" s="6"/>
      <c r="W549" s="6"/>
      <c r="X549" s="6"/>
      <c r="Y549" s="6"/>
      <c r="Z549" s="6"/>
      <c r="AA549" s="6"/>
      <c r="AB549" s="6"/>
      <c r="AC549" s="6"/>
      <c r="AD549" s="6"/>
      <c r="AE549" s="6"/>
      <c r="AF549" s="6"/>
      <c r="AG549" s="6"/>
      <c r="AH549" s="6"/>
      <c r="AI549" s="6"/>
      <c r="AJ549" s="6"/>
      <c r="AK549" s="6"/>
      <c r="AL549" s="6"/>
      <c r="AM549" s="6"/>
    </row>
    <row r="550" spans="16:39" s="4" customFormat="1" ht="15" customHeight="1" x14ac:dyDescent="0.25">
      <c r="P550" s="5"/>
      <c r="R550" s="171"/>
      <c r="T550" s="6"/>
      <c r="U550" s="6"/>
      <c r="V550" s="6"/>
      <c r="W550" s="6"/>
      <c r="X550" s="6"/>
      <c r="Y550" s="6"/>
      <c r="Z550" s="6"/>
      <c r="AA550" s="6"/>
      <c r="AB550" s="6"/>
      <c r="AC550" s="6"/>
      <c r="AD550" s="6"/>
      <c r="AE550" s="6"/>
      <c r="AF550" s="6"/>
      <c r="AG550" s="6"/>
      <c r="AH550" s="6"/>
      <c r="AI550" s="6"/>
      <c r="AJ550" s="6"/>
      <c r="AK550" s="6"/>
      <c r="AL550" s="6"/>
      <c r="AM550" s="6"/>
    </row>
    <row r="551" spans="16:39" s="4" customFormat="1" ht="15" customHeight="1" x14ac:dyDescent="0.25">
      <c r="P551" s="5"/>
      <c r="R551" s="171"/>
      <c r="T551" s="6"/>
      <c r="U551" s="6"/>
      <c r="V551" s="6"/>
      <c r="W551" s="6"/>
      <c r="X551" s="6"/>
      <c r="Y551" s="6"/>
      <c r="Z551" s="6"/>
      <c r="AA551" s="6"/>
      <c r="AB551" s="6"/>
      <c r="AC551" s="6"/>
      <c r="AD551" s="6"/>
      <c r="AE551" s="6"/>
      <c r="AF551" s="6"/>
      <c r="AG551" s="6"/>
      <c r="AH551" s="6"/>
      <c r="AI551" s="6"/>
      <c r="AJ551" s="6"/>
      <c r="AK551" s="6"/>
      <c r="AL551" s="6"/>
      <c r="AM551" s="6"/>
    </row>
    <row r="552" spans="16:39" s="4" customFormat="1" ht="15" customHeight="1" x14ac:dyDescent="0.25">
      <c r="P552" s="5"/>
      <c r="R552" s="171"/>
      <c r="T552" s="6"/>
      <c r="U552" s="6"/>
      <c r="V552" s="6"/>
      <c r="W552" s="6"/>
      <c r="X552" s="6"/>
      <c r="Y552" s="6"/>
      <c r="Z552" s="6"/>
      <c r="AA552" s="6"/>
      <c r="AB552" s="6"/>
      <c r="AC552" s="6"/>
      <c r="AD552" s="6"/>
      <c r="AE552" s="6"/>
      <c r="AF552" s="6"/>
      <c r="AG552" s="6"/>
      <c r="AH552" s="6"/>
      <c r="AI552" s="6"/>
      <c r="AJ552" s="6"/>
      <c r="AK552" s="6"/>
      <c r="AL552" s="6"/>
      <c r="AM552" s="6"/>
    </row>
    <row r="553" spans="16:39" s="4" customFormat="1" ht="15" customHeight="1" x14ac:dyDescent="0.25">
      <c r="P553" s="5"/>
      <c r="R553" s="171"/>
      <c r="T553" s="6"/>
      <c r="U553" s="6"/>
      <c r="V553" s="6"/>
      <c r="W553" s="6"/>
      <c r="X553" s="6"/>
      <c r="Y553" s="6"/>
      <c r="Z553" s="6"/>
      <c r="AA553" s="6"/>
      <c r="AB553" s="6"/>
      <c r="AC553" s="6"/>
      <c r="AD553" s="6"/>
      <c r="AE553" s="6"/>
      <c r="AF553" s="6"/>
      <c r="AG553" s="6"/>
      <c r="AH553" s="6"/>
      <c r="AI553" s="6"/>
      <c r="AJ553" s="6"/>
      <c r="AK553" s="6"/>
      <c r="AL553" s="6"/>
      <c r="AM553" s="6"/>
    </row>
    <row r="554" spans="16:39" s="4" customFormat="1" ht="15" customHeight="1" x14ac:dyDescent="0.25">
      <c r="P554" s="5"/>
      <c r="R554" s="171"/>
      <c r="T554" s="6"/>
      <c r="U554" s="6"/>
      <c r="V554" s="6"/>
      <c r="W554" s="6"/>
      <c r="X554" s="6"/>
      <c r="Y554" s="6"/>
      <c r="Z554" s="6"/>
      <c r="AA554" s="6"/>
      <c r="AB554" s="6"/>
      <c r="AC554" s="6"/>
      <c r="AD554" s="6"/>
      <c r="AE554" s="6"/>
      <c r="AF554" s="6"/>
      <c r="AG554" s="6"/>
      <c r="AH554" s="6"/>
      <c r="AI554" s="6"/>
      <c r="AJ554" s="6"/>
      <c r="AK554" s="6"/>
      <c r="AL554" s="6"/>
      <c r="AM554" s="6"/>
    </row>
    <row r="555" spans="16:39" s="4" customFormat="1" ht="15" customHeight="1" x14ac:dyDescent="0.25">
      <c r="P555" s="5"/>
      <c r="R555" s="171"/>
      <c r="T555" s="6"/>
      <c r="U555" s="6"/>
      <c r="V555" s="6"/>
      <c r="W555" s="6"/>
      <c r="X555" s="6"/>
      <c r="Y555" s="6"/>
      <c r="Z555" s="6"/>
      <c r="AA555" s="6"/>
      <c r="AB555" s="6"/>
      <c r="AC555" s="6"/>
      <c r="AD555" s="6"/>
      <c r="AE555" s="6"/>
      <c r="AF555" s="6"/>
      <c r="AG555" s="6"/>
      <c r="AH555" s="6"/>
      <c r="AI555" s="6"/>
      <c r="AJ555" s="6"/>
      <c r="AK555" s="6"/>
      <c r="AL555" s="6"/>
      <c r="AM555" s="6"/>
    </row>
    <row r="556" spans="16:39" s="4" customFormat="1" ht="15" customHeight="1" x14ac:dyDescent="0.25">
      <c r="P556" s="5"/>
      <c r="R556" s="171"/>
      <c r="T556" s="6"/>
      <c r="U556" s="6"/>
      <c r="V556" s="6"/>
      <c r="W556" s="6"/>
      <c r="X556" s="6"/>
      <c r="Y556" s="6"/>
      <c r="Z556" s="6"/>
      <c r="AA556" s="6"/>
      <c r="AB556" s="6"/>
      <c r="AC556" s="6"/>
      <c r="AD556" s="6"/>
      <c r="AE556" s="6"/>
      <c r="AF556" s="6"/>
      <c r="AG556" s="6"/>
      <c r="AH556" s="6"/>
      <c r="AI556" s="6"/>
      <c r="AJ556" s="6"/>
      <c r="AK556" s="6"/>
      <c r="AL556" s="6"/>
      <c r="AM556" s="6"/>
    </row>
    <row r="557" spans="16:39" s="4" customFormat="1" ht="15" customHeight="1" x14ac:dyDescent="0.25">
      <c r="P557" s="5"/>
      <c r="R557" s="171"/>
      <c r="T557" s="6"/>
      <c r="U557" s="6"/>
      <c r="V557" s="6"/>
      <c r="W557" s="6"/>
      <c r="X557" s="6"/>
      <c r="Y557" s="6"/>
      <c r="Z557" s="6"/>
      <c r="AA557" s="6"/>
      <c r="AB557" s="6"/>
      <c r="AC557" s="6"/>
      <c r="AD557" s="6"/>
      <c r="AE557" s="6"/>
      <c r="AF557" s="6"/>
      <c r="AG557" s="6"/>
      <c r="AH557" s="6"/>
      <c r="AI557" s="6"/>
      <c r="AJ557" s="6"/>
      <c r="AK557" s="6"/>
      <c r="AL557" s="6"/>
      <c r="AM557" s="6"/>
    </row>
    <row r="558" spans="16:39" s="4" customFormat="1" ht="15" customHeight="1" x14ac:dyDescent="0.25">
      <c r="P558" s="5"/>
      <c r="R558" s="171"/>
      <c r="T558" s="6"/>
      <c r="U558" s="6"/>
      <c r="V558" s="6"/>
      <c r="W558" s="6"/>
      <c r="X558" s="6"/>
      <c r="Y558" s="6"/>
      <c r="Z558" s="6"/>
      <c r="AA558" s="6"/>
      <c r="AB558" s="6"/>
      <c r="AC558" s="6"/>
      <c r="AD558" s="6"/>
      <c r="AE558" s="6"/>
      <c r="AF558" s="6"/>
      <c r="AG558" s="6"/>
      <c r="AH558" s="6"/>
      <c r="AI558" s="6"/>
      <c r="AJ558" s="6"/>
      <c r="AK558" s="6"/>
      <c r="AL558" s="6"/>
      <c r="AM558" s="6"/>
    </row>
    <row r="559" spans="16:39" s="4" customFormat="1" ht="15" customHeight="1" x14ac:dyDescent="0.25">
      <c r="P559" s="5"/>
      <c r="R559" s="171"/>
      <c r="T559" s="6"/>
      <c r="U559" s="6"/>
      <c r="V559" s="6"/>
      <c r="W559" s="6"/>
      <c r="X559" s="6"/>
      <c r="Y559" s="6"/>
      <c r="Z559" s="6"/>
      <c r="AA559" s="6"/>
      <c r="AB559" s="6"/>
      <c r="AC559" s="6"/>
      <c r="AD559" s="6"/>
      <c r="AE559" s="6"/>
      <c r="AF559" s="6"/>
      <c r="AG559" s="6"/>
      <c r="AH559" s="6"/>
      <c r="AI559" s="6"/>
      <c r="AJ559" s="6"/>
      <c r="AK559" s="6"/>
      <c r="AL559" s="6"/>
      <c r="AM559" s="6"/>
    </row>
    <row r="560" spans="16:39" s="4" customFormat="1" ht="15" customHeight="1" x14ac:dyDescent="0.25">
      <c r="P560" s="5"/>
      <c r="R560" s="171"/>
      <c r="T560" s="6"/>
      <c r="U560" s="6"/>
      <c r="V560" s="6"/>
      <c r="W560" s="6"/>
      <c r="X560" s="6"/>
      <c r="Y560" s="6"/>
      <c r="Z560" s="6"/>
      <c r="AA560" s="6"/>
      <c r="AB560" s="6"/>
      <c r="AC560" s="6"/>
      <c r="AD560" s="6"/>
      <c r="AE560" s="6"/>
      <c r="AF560" s="6"/>
      <c r="AG560" s="6"/>
      <c r="AH560" s="6"/>
      <c r="AI560" s="6"/>
      <c r="AJ560" s="6"/>
      <c r="AK560" s="6"/>
      <c r="AL560" s="6"/>
      <c r="AM560" s="6"/>
    </row>
    <row r="561" spans="16:39" s="4" customFormat="1" ht="15" customHeight="1" x14ac:dyDescent="0.25">
      <c r="P561" s="5"/>
      <c r="R561" s="171"/>
      <c r="T561" s="6"/>
      <c r="U561" s="6"/>
      <c r="V561" s="6"/>
      <c r="W561" s="6"/>
      <c r="X561" s="6"/>
      <c r="Y561" s="6"/>
      <c r="Z561" s="6"/>
      <c r="AA561" s="6"/>
      <c r="AB561" s="6"/>
      <c r="AC561" s="6"/>
      <c r="AD561" s="6"/>
      <c r="AE561" s="6"/>
      <c r="AF561" s="6"/>
      <c r="AG561" s="6"/>
      <c r="AH561" s="6"/>
      <c r="AI561" s="6"/>
      <c r="AJ561" s="6"/>
      <c r="AK561" s="6"/>
      <c r="AL561" s="6"/>
      <c r="AM561" s="6"/>
    </row>
    <row r="562" spans="16:39" s="4" customFormat="1" ht="15" customHeight="1" x14ac:dyDescent="0.25">
      <c r="P562" s="5"/>
      <c r="R562" s="171"/>
      <c r="T562" s="6"/>
      <c r="U562" s="6"/>
      <c r="V562" s="6"/>
      <c r="W562" s="6"/>
      <c r="X562" s="6"/>
      <c r="Y562" s="6"/>
      <c r="Z562" s="6"/>
      <c r="AA562" s="6"/>
      <c r="AB562" s="6"/>
      <c r="AC562" s="6"/>
      <c r="AD562" s="6"/>
      <c r="AE562" s="6"/>
      <c r="AF562" s="6"/>
      <c r="AG562" s="6"/>
      <c r="AH562" s="6"/>
      <c r="AI562" s="6"/>
      <c r="AJ562" s="6"/>
      <c r="AK562" s="6"/>
      <c r="AL562" s="6"/>
      <c r="AM562" s="6"/>
    </row>
    <row r="563" spans="16:39" s="4" customFormat="1" ht="15" customHeight="1" x14ac:dyDescent="0.25">
      <c r="P563" s="5"/>
      <c r="R563" s="171"/>
      <c r="T563" s="6"/>
      <c r="U563" s="6"/>
      <c r="V563" s="6"/>
      <c r="W563" s="6"/>
      <c r="X563" s="6"/>
      <c r="Y563" s="6"/>
      <c r="Z563" s="6"/>
      <c r="AA563" s="6"/>
      <c r="AB563" s="6"/>
      <c r="AC563" s="6"/>
      <c r="AD563" s="6"/>
      <c r="AE563" s="6"/>
      <c r="AF563" s="6"/>
      <c r="AG563" s="6"/>
      <c r="AH563" s="6"/>
      <c r="AI563" s="6"/>
      <c r="AJ563" s="6"/>
      <c r="AK563" s="6"/>
      <c r="AL563" s="6"/>
      <c r="AM563" s="6"/>
    </row>
    <row r="564" spans="16:39" s="4" customFormat="1" ht="15" customHeight="1" x14ac:dyDescent="0.25">
      <c r="P564" s="5"/>
      <c r="R564" s="171"/>
      <c r="T564" s="6"/>
      <c r="U564" s="6"/>
      <c r="V564" s="6"/>
      <c r="W564" s="6"/>
      <c r="X564" s="6"/>
      <c r="Y564" s="6"/>
      <c r="Z564" s="6"/>
      <c r="AA564" s="6"/>
      <c r="AB564" s="6"/>
      <c r="AC564" s="6"/>
      <c r="AD564" s="6"/>
      <c r="AE564" s="6"/>
      <c r="AF564" s="6"/>
      <c r="AG564" s="6"/>
      <c r="AH564" s="6"/>
      <c r="AI564" s="6"/>
      <c r="AJ564" s="6"/>
      <c r="AK564" s="6"/>
      <c r="AL564" s="6"/>
      <c r="AM564" s="6"/>
    </row>
    <row r="565" spans="16:39" s="4" customFormat="1" ht="15" customHeight="1" x14ac:dyDescent="0.25">
      <c r="P565" s="5"/>
      <c r="R565" s="171"/>
      <c r="T565" s="6"/>
      <c r="U565" s="6"/>
      <c r="V565" s="6"/>
      <c r="W565" s="6"/>
      <c r="X565" s="6"/>
      <c r="Y565" s="6"/>
      <c r="Z565" s="6"/>
      <c r="AA565" s="6"/>
      <c r="AB565" s="6"/>
      <c r="AC565" s="6"/>
      <c r="AD565" s="6"/>
      <c r="AE565" s="6"/>
      <c r="AF565" s="6"/>
      <c r="AG565" s="6"/>
      <c r="AH565" s="6"/>
      <c r="AI565" s="6"/>
      <c r="AJ565" s="6"/>
      <c r="AK565" s="6"/>
      <c r="AL565" s="6"/>
      <c r="AM565" s="6"/>
    </row>
    <row r="566" spans="16:39" s="4" customFormat="1" ht="15" customHeight="1" x14ac:dyDescent="0.25">
      <c r="P566" s="5"/>
      <c r="R566" s="171"/>
      <c r="T566" s="6"/>
      <c r="U566" s="6"/>
      <c r="V566" s="6"/>
      <c r="W566" s="6"/>
      <c r="X566" s="6"/>
      <c r="Y566" s="6"/>
      <c r="Z566" s="6"/>
      <c r="AA566" s="6"/>
      <c r="AB566" s="6"/>
      <c r="AC566" s="6"/>
      <c r="AD566" s="6"/>
      <c r="AE566" s="6"/>
      <c r="AF566" s="6"/>
      <c r="AG566" s="6"/>
      <c r="AH566" s="6"/>
      <c r="AI566" s="6"/>
      <c r="AJ566" s="6"/>
      <c r="AK566" s="6"/>
      <c r="AL566" s="6"/>
      <c r="AM566" s="6"/>
    </row>
    <row r="567" spans="16:39" s="4" customFormat="1" ht="15" customHeight="1" x14ac:dyDescent="0.25">
      <c r="P567" s="5"/>
      <c r="R567" s="171"/>
      <c r="T567" s="6"/>
      <c r="U567" s="6"/>
      <c r="V567" s="6"/>
      <c r="W567" s="6"/>
      <c r="X567" s="6"/>
      <c r="Y567" s="6"/>
      <c r="Z567" s="6"/>
      <c r="AA567" s="6"/>
      <c r="AB567" s="6"/>
      <c r="AC567" s="6"/>
      <c r="AD567" s="6"/>
      <c r="AE567" s="6"/>
      <c r="AF567" s="6"/>
      <c r="AG567" s="6"/>
      <c r="AH567" s="6"/>
      <c r="AI567" s="6"/>
      <c r="AJ567" s="6"/>
      <c r="AK567" s="6"/>
      <c r="AL567" s="6"/>
      <c r="AM567" s="6"/>
    </row>
    <row r="568" spans="16:39" s="4" customFormat="1" ht="15" customHeight="1" x14ac:dyDescent="0.25">
      <c r="P568" s="5"/>
      <c r="R568" s="171"/>
      <c r="T568" s="6"/>
      <c r="U568" s="6"/>
      <c r="V568" s="6"/>
      <c r="W568" s="6"/>
      <c r="X568" s="6"/>
      <c r="Y568" s="6"/>
      <c r="Z568" s="6"/>
      <c r="AA568" s="6"/>
      <c r="AB568" s="6"/>
      <c r="AC568" s="6"/>
      <c r="AD568" s="6"/>
      <c r="AE568" s="6"/>
      <c r="AF568" s="6"/>
      <c r="AG568" s="6"/>
      <c r="AH568" s="6"/>
      <c r="AI568" s="6"/>
      <c r="AJ568" s="6"/>
      <c r="AK568" s="6"/>
      <c r="AL568" s="6"/>
      <c r="AM568" s="6"/>
    </row>
    <row r="569" spans="16:39" s="4" customFormat="1" ht="15" customHeight="1" x14ac:dyDescent="0.25">
      <c r="P569" s="5"/>
      <c r="R569" s="171"/>
      <c r="T569" s="6"/>
      <c r="U569" s="6"/>
      <c r="V569" s="6"/>
      <c r="W569" s="6"/>
      <c r="X569" s="6"/>
      <c r="Y569" s="6"/>
      <c r="Z569" s="6"/>
      <c r="AA569" s="6"/>
      <c r="AB569" s="6"/>
      <c r="AC569" s="6"/>
      <c r="AD569" s="6"/>
      <c r="AE569" s="6"/>
      <c r="AF569" s="6"/>
      <c r="AG569" s="6"/>
      <c r="AH569" s="6"/>
      <c r="AI569" s="6"/>
      <c r="AJ569" s="6"/>
      <c r="AK569" s="6"/>
      <c r="AL569" s="6"/>
      <c r="AM569" s="6"/>
    </row>
    <row r="570" spans="16:39" s="4" customFormat="1" ht="15" customHeight="1" x14ac:dyDescent="0.25">
      <c r="P570" s="5"/>
      <c r="R570" s="171"/>
      <c r="T570" s="6"/>
      <c r="U570" s="6"/>
      <c r="V570" s="6"/>
      <c r="W570" s="6"/>
      <c r="X570" s="6"/>
      <c r="Y570" s="6"/>
      <c r="Z570" s="6"/>
      <c r="AA570" s="6"/>
      <c r="AB570" s="6"/>
      <c r="AC570" s="6"/>
      <c r="AD570" s="6"/>
      <c r="AE570" s="6"/>
      <c r="AF570" s="6"/>
      <c r="AG570" s="6"/>
      <c r="AH570" s="6"/>
      <c r="AI570" s="6"/>
      <c r="AJ570" s="6"/>
      <c r="AK570" s="6"/>
      <c r="AL570" s="6"/>
      <c r="AM570" s="6"/>
    </row>
    <row r="571" spans="16:39" s="4" customFormat="1" ht="15" customHeight="1" x14ac:dyDescent="0.25">
      <c r="P571" s="5"/>
      <c r="R571" s="171"/>
      <c r="T571" s="6"/>
      <c r="U571" s="6"/>
      <c r="V571" s="6"/>
      <c r="W571" s="6"/>
      <c r="X571" s="6"/>
      <c r="Y571" s="6"/>
      <c r="Z571" s="6"/>
      <c r="AA571" s="6"/>
      <c r="AB571" s="6"/>
      <c r="AC571" s="6"/>
      <c r="AD571" s="6"/>
      <c r="AE571" s="6"/>
      <c r="AF571" s="6"/>
      <c r="AG571" s="6"/>
      <c r="AH571" s="6"/>
      <c r="AI571" s="6"/>
      <c r="AJ571" s="6"/>
      <c r="AK571" s="6"/>
      <c r="AL571" s="6"/>
      <c r="AM571" s="6"/>
    </row>
    <row r="572" spans="16:39" s="4" customFormat="1" ht="15" customHeight="1" x14ac:dyDescent="0.25">
      <c r="P572" s="5"/>
      <c r="R572" s="171"/>
      <c r="T572" s="6"/>
      <c r="U572" s="6"/>
      <c r="V572" s="6"/>
      <c r="W572" s="6"/>
      <c r="X572" s="6"/>
      <c r="Y572" s="6"/>
      <c r="Z572" s="6"/>
      <c r="AA572" s="6"/>
      <c r="AB572" s="6"/>
      <c r="AC572" s="6"/>
      <c r="AD572" s="6"/>
      <c r="AE572" s="6"/>
      <c r="AF572" s="6"/>
      <c r="AG572" s="6"/>
      <c r="AH572" s="6"/>
      <c r="AI572" s="6"/>
      <c r="AJ572" s="6"/>
      <c r="AK572" s="6"/>
      <c r="AL572" s="6"/>
      <c r="AM572" s="6"/>
    </row>
    <row r="573" spans="16:39" s="4" customFormat="1" ht="15" customHeight="1" x14ac:dyDescent="0.25">
      <c r="P573" s="5"/>
      <c r="R573" s="171"/>
      <c r="T573" s="6"/>
      <c r="U573" s="6"/>
      <c r="V573" s="6"/>
      <c r="W573" s="6"/>
      <c r="X573" s="6"/>
      <c r="Y573" s="6"/>
      <c r="Z573" s="6"/>
      <c r="AA573" s="6"/>
      <c r="AB573" s="6"/>
      <c r="AC573" s="6"/>
      <c r="AD573" s="6"/>
      <c r="AE573" s="6"/>
      <c r="AF573" s="6"/>
      <c r="AG573" s="6"/>
      <c r="AH573" s="6"/>
      <c r="AI573" s="6"/>
      <c r="AJ573" s="6"/>
      <c r="AK573" s="6"/>
      <c r="AL573" s="6"/>
      <c r="AM573" s="6"/>
    </row>
    <row r="574" spans="16:39" s="4" customFormat="1" ht="15" customHeight="1" x14ac:dyDescent="0.25">
      <c r="P574" s="5"/>
      <c r="R574" s="171"/>
      <c r="T574" s="6"/>
      <c r="U574" s="6"/>
      <c r="V574" s="6"/>
      <c r="W574" s="6"/>
      <c r="X574" s="6"/>
      <c r="Y574" s="6"/>
      <c r="Z574" s="6"/>
      <c r="AA574" s="6"/>
      <c r="AB574" s="6"/>
      <c r="AC574" s="6"/>
      <c r="AD574" s="6"/>
      <c r="AE574" s="6"/>
      <c r="AF574" s="6"/>
      <c r="AG574" s="6"/>
      <c r="AH574" s="6"/>
      <c r="AI574" s="6"/>
      <c r="AJ574" s="6"/>
      <c r="AK574" s="6"/>
      <c r="AL574" s="6"/>
      <c r="AM574" s="6"/>
    </row>
    <row r="575" spans="16:39" s="4" customFormat="1" ht="15" customHeight="1" x14ac:dyDescent="0.25">
      <c r="P575" s="5"/>
      <c r="R575" s="171"/>
      <c r="T575" s="6"/>
      <c r="U575" s="6"/>
      <c r="V575" s="6"/>
      <c r="W575" s="6"/>
      <c r="X575" s="6"/>
      <c r="Y575" s="6"/>
      <c r="Z575" s="6"/>
      <c r="AA575" s="6"/>
      <c r="AB575" s="6"/>
      <c r="AC575" s="6"/>
      <c r="AD575" s="6"/>
      <c r="AE575" s="6"/>
      <c r="AF575" s="6"/>
      <c r="AG575" s="6"/>
      <c r="AH575" s="6"/>
      <c r="AI575" s="6"/>
      <c r="AJ575" s="6"/>
      <c r="AK575" s="6"/>
      <c r="AL575" s="6"/>
      <c r="AM575" s="6"/>
    </row>
    <row r="576" spans="16:39" s="4" customFormat="1" ht="15" customHeight="1" x14ac:dyDescent="0.25">
      <c r="P576" s="5"/>
      <c r="R576" s="171"/>
      <c r="T576" s="6"/>
      <c r="U576" s="6"/>
      <c r="V576" s="6"/>
      <c r="W576" s="6"/>
      <c r="X576" s="6"/>
      <c r="Y576" s="6"/>
      <c r="Z576" s="6"/>
      <c r="AA576" s="6"/>
      <c r="AB576" s="6"/>
      <c r="AC576" s="6"/>
      <c r="AD576" s="6"/>
      <c r="AE576" s="6"/>
      <c r="AF576" s="6"/>
      <c r="AG576" s="6"/>
      <c r="AH576" s="6"/>
      <c r="AI576" s="6"/>
      <c r="AJ576" s="6"/>
      <c r="AK576" s="6"/>
      <c r="AL576" s="6"/>
      <c r="AM576" s="6"/>
    </row>
    <row r="577" spans="16:39" s="4" customFormat="1" ht="15" customHeight="1" x14ac:dyDescent="0.25">
      <c r="P577" s="5"/>
      <c r="R577" s="171"/>
      <c r="T577" s="6"/>
      <c r="U577" s="6"/>
      <c r="V577" s="6"/>
      <c r="W577" s="6"/>
      <c r="X577" s="6"/>
      <c r="Y577" s="6"/>
      <c r="Z577" s="6"/>
      <c r="AA577" s="6"/>
      <c r="AB577" s="6"/>
      <c r="AC577" s="6"/>
      <c r="AD577" s="6"/>
      <c r="AE577" s="6"/>
      <c r="AF577" s="6"/>
      <c r="AG577" s="6"/>
      <c r="AH577" s="6"/>
      <c r="AI577" s="6"/>
      <c r="AJ577" s="6"/>
      <c r="AK577" s="6"/>
      <c r="AL577" s="6"/>
      <c r="AM577" s="6"/>
    </row>
    <row r="578" spans="16:39" s="4" customFormat="1" ht="15" customHeight="1" x14ac:dyDescent="0.25">
      <c r="P578" s="5"/>
      <c r="R578" s="171"/>
      <c r="T578" s="6"/>
      <c r="U578" s="6"/>
      <c r="V578" s="6"/>
      <c r="W578" s="6"/>
      <c r="X578" s="6"/>
      <c r="Y578" s="6"/>
      <c r="Z578" s="6"/>
      <c r="AA578" s="6"/>
      <c r="AB578" s="6"/>
      <c r="AC578" s="6"/>
      <c r="AD578" s="6"/>
      <c r="AE578" s="6"/>
      <c r="AF578" s="6"/>
      <c r="AG578" s="6"/>
      <c r="AH578" s="6"/>
      <c r="AI578" s="6"/>
      <c r="AJ578" s="6"/>
      <c r="AK578" s="6"/>
      <c r="AL578" s="6"/>
      <c r="AM578" s="6"/>
    </row>
    <row r="579" spans="16:39" s="4" customFormat="1" ht="15" customHeight="1" x14ac:dyDescent="0.25">
      <c r="P579" s="5"/>
      <c r="R579" s="171"/>
      <c r="T579" s="6"/>
      <c r="U579" s="6"/>
      <c r="V579" s="6"/>
      <c r="W579" s="6"/>
      <c r="X579" s="6"/>
      <c r="Y579" s="6"/>
      <c r="Z579" s="6"/>
      <c r="AA579" s="6"/>
      <c r="AB579" s="6"/>
      <c r="AC579" s="6"/>
      <c r="AD579" s="6"/>
      <c r="AE579" s="6"/>
      <c r="AF579" s="6"/>
      <c r="AG579" s="6"/>
      <c r="AH579" s="6"/>
      <c r="AI579" s="6"/>
      <c r="AJ579" s="6"/>
      <c r="AK579" s="6"/>
      <c r="AL579" s="6"/>
      <c r="AM579" s="6"/>
    </row>
    <row r="580" spans="16:39" s="4" customFormat="1" ht="15" customHeight="1" x14ac:dyDescent="0.25">
      <c r="P580" s="5"/>
      <c r="R580" s="171"/>
      <c r="T580" s="6"/>
      <c r="U580" s="6"/>
      <c r="V580" s="6"/>
      <c r="W580" s="6"/>
      <c r="X580" s="6"/>
      <c r="Y580" s="6"/>
      <c r="Z580" s="6"/>
      <c r="AA580" s="6"/>
      <c r="AB580" s="6"/>
      <c r="AC580" s="6"/>
      <c r="AD580" s="6"/>
      <c r="AE580" s="6"/>
      <c r="AF580" s="6"/>
      <c r="AG580" s="6"/>
      <c r="AH580" s="6"/>
      <c r="AI580" s="6"/>
      <c r="AJ580" s="6"/>
      <c r="AK580" s="6"/>
      <c r="AL580" s="6"/>
      <c r="AM580" s="6"/>
    </row>
    <row r="581" spans="16:39" s="4" customFormat="1" ht="15" customHeight="1" x14ac:dyDescent="0.25">
      <c r="P581" s="5"/>
      <c r="R581" s="171"/>
      <c r="T581" s="6"/>
      <c r="U581" s="6"/>
      <c r="V581" s="6"/>
      <c r="W581" s="6"/>
      <c r="X581" s="6"/>
      <c r="Y581" s="6"/>
      <c r="Z581" s="6"/>
      <c r="AA581" s="6"/>
      <c r="AB581" s="6"/>
      <c r="AC581" s="6"/>
      <c r="AD581" s="6"/>
      <c r="AE581" s="6"/>
      <c r="AF581" s="6"/>
      <c r="AG581" s="6"/>
      <c r="AH581" s="6"/>
      <c r="AI581" s="6"/>
      <c r="AJ581" s="6"/>
      <c r="AK581" s="6"/>
      <c r="AL581" s="6"/>
      <c r="AM581" s="6"/>
    </row>
    <row r="582" spans="16:39" s="4" customFormat="1" ht="15" customHeight="1" x14ac:dyDescent="0.25">
      <c r="P582" s="5"/>
      <c r="R582" s="171"/>
      <c r="T582" s="6"/>
      <c r="U582" s="6"/>
      <c r="V582" s="6"/>
      <c r="W582" s="6"/>
      <c r="X582" s="6"/>
      <c r="Y582" s="6"/>
      <c r="Z582" s="6"/>
      <c r="AA582" s="6"/>
      <c r="AB582" s="6"/>
      <c r="AC582" s="6"/>
      <c r="AD582" s="6"/>
      <c r="AE582" s="6"/>
      <c r="AF582" s="6"/>
      <c r="AG582" s="6"/>
      <c r="AH582" s="6"/>
      <c r="AI582" s="6"/>
      <c r="AJ582" s="6"/>
      <c r="AK582" s="6"/>
      <c r="AL582" s="6"/>
      <c r="AM582" s="6"/>
    </row>
    <row r="583" spans="16:39" s="4" customFormat="1" ht="15" customHeight="1" x14ac:dyDescent="0.25">
      <c r="P583" s="5"/>
      <c r="R583" s="171"/>
      <c r="T583" s="6"/>
      <c r="U583" s="6"/>
      <c r="V583" s="6"/>
      <c r="W583" s="6"/>
      <c r="X583" s="6"/>
      <c r="Y583" s="6"/>
      <c r="Z583" s="6"/>
      <c r="AA583" s="6"/>
      <c r="AB583" s="6"/>
      <c r="AC583" s="6"/>
      <c r="AD583" s="6"/>
      <c r="AE583" s="6"/>
      <c r="AF583" s="6"/>
      <c r="AG583" s="6"/>
      <c r="AH583" s="6"/>
      <c r="AI583" s="6"/>
      <c r="AJ583" s="6"/>
      <c r="AK583" s="6"/>
      <c r="AL583" s="6"/>
      <c r="AM583" s="6"/>
    </row>
    <row r="584" spans="16:39" s="4" customFormat="1" ht="15" customHeight="1" x14ac:dyDescent="0.25">
      <c r="P584" s="5"/>
      <c r="R584" s="171"/>
      <c r="T584" s="6"/>
      <c r="U584" s="6"/>
      <c r="V584" s="6"/>
      <c r="W584" s="6"/>
      <c r="X584" s="6"/>
      <c r="Y584" s="6"/>
      <c r="Z584" s="6"/>
      <c r="AA584" s="6"/>
      <c r="AB584" s="6"/>
      <c r="AC584" s="6"/>
      <c r="AD584" s="6"/>
      <c r="AE584" s="6"/>
      <c r="AF584" s="6"/>
      <c r="AG584" s="6"/>
      <c r="AH584" s="6"/>
      <c r="AI584" s="6"/>
      <c r="AJ584" s="6"/>
      <c r="AK584" s="6"/>
      <c r="AL584" s="6"/>
      <c r="AM584" s="6"/>
    </row>
    <row r="585" spans="16:39" s="4" customFormat="1" ht="15" customHeight="1" x14ac:dyDescent="0.25">
      <c r="P585" s="5"/>
      <c r="R585" s="171"/>
      <c r="T585" s="6"/>
      <c r="U585" s="6"/>
      <c r="V585" s="6"/>
      <c r="W585" s="6"/>
      <c r="X585" s="6"/>
      <c r="Y585" s="6"/>
      <c r="Z585" s="6"/>
      <c r="AA585" s="6"/>
      <c r="AB585" s="6"/>
      <c r="AC585" s="6"/>
      <c r="AD585" s="6"/>
      <c r="AE585" s="6"/>
      <c r="AF585" s="6"/>
      <c r="AG585" s="6"/>
      <c r="AH585" s="6"/>
      <c r="AI585" s="6"/>
      <c r="AJ585" s="6"/>
      <c r="AK585" s="6"/>
      <c r="AL585" s="6"/>
      <c r="AM585" s="6"/>
    </row>
    <row r="586" spans="16:39" s="4" customFormat="1" ht="15" customHeight="1" x14ac:dyDescent="0.25">
      <c r="P586" s="5"/>
      <c r="R586" s="171"/>
      <c r="T586" s="6"/>
      <c r="U586" s="6"/>
      <c r="V586" s="6"/>
      <c r="W586" s="6"/>
      <c r="X586" s="6"/>
      <c r="Y586" s="6"/>
      <c r="Z586" s="6"/>
      <c r="AA586" s="6"/>
      <c r="AB586" s="6"/>
      <c r="AC586" s="6"/>
      <c r="AD586" s="6"/>
      <c r="AE586" s="6"/>
      <c r="AF586" s="6"/>
      <c r="AG586" s="6"/>
      <c r="AH586" s="6"/>
      <c r="AI586" s="6"/>
      <c r="AJ586" s="6"/>
      <c r="AK586" s="6"/>
      <c r="AL586" s="6"/>
      <c r="AM586" s="6"/>
    </row>
    <row r="587" spans="16:39" s="4" customFormat="1" ht="15" customHeight="1" x14ac:dyDescent="0.25">
      <c r="P587" s="5"/>
      <c r="R587" s="171"/>
      <c r="T587" s="6"/>
      <c r="U587" s="6"/>
      <c r="V587" s="6"/>
      <c r="W587" s="6"/>
      <c r="X587" s="6"/>
      <c r="Y587" s="6"/>
      <c r="Z587" s="6"/>
      <c r="AA587" s="6"/>
      <c r="AB587" s="6"/>
      <c r="AC587" s="6"/>
      <c r="AD587" s="6"/>
      <c r="AE587" s="6"/>
      <c r="AF587" s="6"/>
      <c r="AG587" s="6"/>
      <c r="AH587" s="6"/>
      <c r="AI587" s="6"/>
      <c r="AJ587" s="6"/>
      <c r="AK587" s="6"/>
      <c r="AL587" s="6"/>
      <c r="AM587" s="6"/>
    </row>
    <row r="588" spans="16:39" s="4" customFormat="1" ht="15" customHeight="1" x14ac:dyDescent="0.25">
      <c r="P588" s="5"/>
      <c r="R588" s="171"/>
      <c r="T588" s="6"/>
      <c r="U588" s="6"/>
      <c r="V588" s="6"/>
      <c r="W588" s="6"/>
      <c r="X588" s="6"/>
      <c r="Y588" s="6"/>
      <c r="Z588" s="6"/>
      <c r="AA588" s="6"/>
      <c r="AB588" s="6"/>
      <c r="AC588" s="6"/>
      <c r="AD588" s="6"/>
      <c r="AE588" s="6"/>
      <c r="AF588" s="6"/>
      <c r="AG588" s="6"/>
      <c r="AH588" s="6"/>
      <c r="AI588" s="6"/>
      <c r="AJ588" s="6"/>
      <c r="AK588" s="6"/>
      <c r="AL588" s="6"/>
      <c r="AM588" s="6"/>
    </row>
    <row r="589" spans="16:39" s="4" customFormat="1" ht="15" customHeight="1" x14ac:dyDescent="0.25">
      <c r="P589" s="5"/>
      <c r="R589" s="171"/>
      <c r="T589" s="6"/>
      <c r="U589" s="6"/>
      <c r="V589" s="6"/>
      <c r="W589" s="6"/>
      <c r="X589" s="6"/>
      <c r="Y589" s="6"/>
      <c r="Z589" s="6"/>
      <c r="AA589" s="6"/>
      <c r="AB589" s="6"/>
      <c r="AC589" s="6"/>
      <c r="AD589" s="6"/>
      <c r="AE589" s="6"/>
      <c r="AF589" s="6"/>
      <c r="AG589" s="6"/>
      <c r="AH589" s="6"/>
      <c r="AI589" s="6"/>
      <c r="AJ589" s="6"/>
      <c r="AK589" s="6"/>
      <c r="AL589" s="6"/>
      <c r="AM589" s="6"/>
    </row>
    <row r="590" spans="16:39" s="4" customFormat="1" ht="15" customHeight="1" x14ac:dyDescent="0.25">
      <c r="P590" s="5"/>
      <c r="R590" s="171"/>
      <c r="T590" s="6"/>
      <c r="U590" s="6"/>
      <c r="V590" s="6"/>
      <c r="W590" s="6"/>
      <c r="X590" s="6"/>
      <c r="Y590" s="6"/>
      <c r="Z590" s="6"/>
      <c r="AA590" s="6"/>
      <c r="AB590" s="6"/>
      <c r="AC590" s="6"/>
      <c r="AD590" s="6"/>
      <c r="AE590" s="6"/>
      <c r="AF590" s="6"/>
      <c r="AG590" s="6"/>
      <c r="AH590" s="6"/>
      <c r="AI590" s="6"/>
      <c r="AJ590" s="6"/>
      <c r="AK590" s="6"/>
      <c r="AL590" s="6"/>
      <c r="AM590" s="6"/>
    </row>
    <row r="591" spans="16:39" s="4" customFormat="1" ht="15" customHeight="1" x14ac:dyDescent="0.25">
      <c r="P591" s="5"/>
      <c r="R591" s="171"/>
      <c r="T591" s="6"/>
      <c r="U591" s="6"/>
      <c r="V591" s="6"/>
      <c r="W591" s="6"/>
      <c r="X591" s="6"/>
      <c r="Y591" s="6"/>
      <c r="Z591" s="6"/>
      <c r="AA591" s="6"/>
      <c r="AB591" s="6"/>
      <c r="AC591" s="6"/>
      <c r="AD591" s="6"/>
      <c r="AE591" s="6"/>
      <c r="AF591" s="6"/>
      <c r="AG591" s="6"/>
      <c r="AH591" s="6"/>
      <c r="AI591" s="6"/>
      <c r="AJ591" s="6"/>
      <c r="AK591" s="6"/>
      <c r="AL591" s="6"/>
      <c r="AM591" s="6"/>
    </row>
    <row r="592" spans="16:39" s="4" customFormat="1" ht="15" customHeight="1" x14ac:dyDescent="0.25">
      <c r="P592" s="5"/>
      <c r="R592" s="171"/>
      <c r="T592" s="6"/>
      <c r="U592" s="6"/>
      <c r="V592" s="6"/>
      <c r="W592" s="6"/>
      <c r="X592" s="6"/>
      <c r="Y592" s="6"/>
      <c r="Z592" s="6"/>
      <c r="AA592" s="6"/>
      <c r="AB592" s="6"/>
      <c r="AC592" s="6"/>
      <c r="AD592" s="6"/>
      <c r="AE592" s="6"/>
      <c r="AF592" s="6"/>
      <c r="AG592" s="6"/>
      <c r="AH592" s="6"/>
      <c r="AI592" s="6"/>
      <c r="AJ592" s="6"/>
      <c r="AK592" s="6"/>
      <c r="AL592" s="6"/>
      <c r="AM592" s="6"/>
    </row>
    <row r="593" spans="16:39" s="4" customFormat="1" ht="15" customHeight="1" x14ac:dyDescent="0.25">
      <c r="P593" s="5"/>
      <c r="R593" s="171"/>
      <c r="T593" s="6"/>
      <c r="U593" s="6"/>
      <c r="V593" s="6"/>
      <c r="W593" s="6"/>
      <c r="X593" s="6"/>
      <c r="Y593" s="6"/>
      <c r="Z593" s="6"/>
      <c r="AA593" s="6"/>
      <c r="AB593" s="6"/>
      <c r="AC593" s="6"/>
      <c r="AD593" s="6"/>
      <c r="AE593" s="6"/>
      <c r="AF593" s="6"/>
      <c r="AG593" s="6"/>
      <c r="AH593" s="6"/>
      <c r="AI593" s="6"/>
      <c r="AJ593" s="6"/>
      <c r="AK593" s="6"/>
      <c r="AL593" s="6"/>
      <c r="AM593" s="6"/>
    </row>
    <row r="594" spans="16:39" s="4" customFormat="1" ht="15" customHeight="1" x14ac:dyDescent="0.25">
      <c r="P594" s="5"/>
      <c r="R594" s="171"/>
      <c r="T594" s="6"/>
      <c r="U594" s="6"/>
      <c r="V594" s="6"/>
      <c r="W594" s="6"/>
      <c r="X594" s="6"/>
      <c r="Y594" s="6"/>
      <c r="Z594" s="6"/>
      <c r="AA594" s="6"/>
      <c r="AB594" s="6"/>
      <c r="AC594" s="6"/>
      <c r="AD594" s="6"/>
      <c r="AE594" s="6"/>
      <c r="AF594" s="6"/>
      <c r="AG594" s="6"/>
      <c r="AH594" s="6"/>
      <c r="AI594" s="6"/>
      <c r="AJ594" s="6"/>
      <c r="AK594" s="6"/>
      <c r="AL594" s="6"/>
      <c r="AM594" s="6"/>
    </row>
    <row r="595" spans="16:39" s="4" customFormat="1" ht="15" customHeight="1" x14ac:dyDescent="0.25">
      <c r="P595" s="5"/>
      <c r="R595" s="171"/>
      <c r="T595" s="6"/>
      <c r="U595" s="6"/>
      <c r="V595" s="6"/>
      <c r="W595" s="6"/>
      <c r="X595" s="6"/>
      <c r="Y595" s="6"/>
      <c r="Z595" s="6"/>
      <c r="AA595" s="6"/>
      <c r="AB595" s="6"/>
      <c r="AC595" s="6"/>
      <c r="AD595" s="6"/>
      <c r="AE595" s="6"/>
      <c r="AF595" s="6"/>
      <c r="AG595" s="6"/>
      <c r="AH595" s="6"/>
      <c r="AI595" s="6"/>
      <c r="AJ595" s="6"/>
      <c r="AK595" s="6"/>
      <c r="AL595" s="6"/>
      <c r="AM595" s="6"/>
    </row>
    <row r="596" spans="16:39" s="4" customFormat="1" ht="15" customHeight="1" x14ac:dyDescent="0.25">
      <c r="P596" s="5"/>
      <c r="R596" s="171"/>
      <c r="T596" s="6"/>
      <c r="U596" s="6"/>
      <c r="V596" s="6"/>
      <c r="W596" s="6"/>
      <c r="X596" s="6"/>
      <c r="Y596" s="6"/>
      <c r="Z596" s="6"/>
      <c r="AA596" s="6"/>
      <c r="AB596" s="6"/>
      <c r="AC596" s="6"/>
      <c r="AD596" s="6"/>
      <c r="AE596" s="6"/>
      <c r="AF596" s="6"/>
      <c r="AG596" s="6"/>
      <c r="AH596" s="6"/>
      <c r="AI596" s="6"/>
      <c r="AJ596" s="6"/>
      <c r="AK596" s="6"/>
      <c r="AL596" s="6"/>
      <c r="AM596" s="6"/>
    </row>
    <row r="597" spans="16:39" s="4" customFormat="1" ht="15" customHeight="1" x14ac:dyDescent="0.25">
      <c r="P597" s="5"/>
      <c r="R597" s="171"/>
      <c r="T597" s="6"/>
      <c r="U597" s="6"/>
      <c r="V597" s="6"/>
      <c r="W597" s="6"/>
      <c r="X597" s="6"/>
      <c r="Y597" s="6"/>
      <c r="Z597" s="6"/>
      <c r="AA597" s="6"/>
      <c r="AB597" s="6"/>
      <c r="AC597" s="6"/>
      <c r="AD597" s="6"/>
      <c r="AE597" s="6"/>
      <c r="AF597" s="6"/>
      <c r="AG597" s="6"/>
      <c r="AH597" s="6"/>
      <c r="AI597" s="6"/>
      <c r="AJ597" s="6"/>
      <c r="AK597" s="6"/>
      <c r="AL597" s="6"/>
      <c r="AM597" s="6"/>
    </row>
    <row r="598" spans="16:39" s="4" customFormat="1" ht="15" customHeight="1" x14ac:dyDescent="0.25">
      <c r="P598" s="5"/>
      <c r="R598" s="171"/>
      <c r="T598" s="6"/>
      <c r="U598" s="6"/>
      <c r="V598" s="6"/>
      <c r="W598" s="6"/>
      <c r="X598" s="6"/>
      <c r="Y598" s="6"/>
      <c r="Z598" s="6"/>
      <c r="AA598" s="6"/>
      <c r="AB598" s="6"/>
      <c r="AC598" s="6"/>
      <c r="AD598" s="6"/>
      <c r="AE598" s="6"/>
      <c r="AF598" s="6"/>
      <c r="AG598" s="6"/>
      <c r="AH598" s="6"/>
      <c r="AI598" s="6"/>
      <c r="AJ598" s="6"/>
      <c r="AK598" s="6"/>
      <c r="AL598" s="6"/>
      <c r="AM598" s="6"/>
    </row>
    <row r="599" spans="16:39" s="4" customFormat="1" ht="15" customHeight="1" x14ac:dyDescent="0.25">
      <c r="P599" s="5"/>
      <c r="R599" s="171"/>
      <c r="T599" s="6"/>
      <c r="U599" s="6"/>
      <c r="V599" s="6"/>
      <c r="W599" s="6"/>
      <c r="X599" s="6"/>
      <c r="Y599" s="6"/>
      <c r="Z599" s="6"/>
      <c r="AA599" s="6"/>
      <c r="AB599" s="6"/>
      <c r="AC599" s="6"/>
      <c r="AD599" s="6"/>
      <c r="AE599" s="6"/>
      <c r="AF599" s="6"/>
      <c r="AG599" s="6"/>
      <c r="AH599" s="6"/>
      <c r="AI599" s="6"/>
      <c r="AJ599" s="6"/>
      <c r="AK599" s="6"/>
      <c r="AL599" s="6"/>
      <c r="AM599" s="6"/>
    </row>
    <row r="600" spans="16:39" s="4" customFormat="1" ht="15" customHeight="1" x14ac:dyDescent="0.25">
      <c r="P600" s="5"/>
      <c r="R600" s="171"/>
      <c r="T600" s="6"/>
      <c r="U600" s="6"/>
      <c r="V600" s="6"/>
      <c r="W600" s="6"/>
      <c r="X600" s="6"/>
      <c r="Y600" s="6"/>
      <c r="Z600" s="6"/>
      <c r="AA600" s="6"/>
      <c r="AB600" s="6"/>
      <c r="AC600" s="6"/>
      <c r="AD600" s="6"/>
      <c r="AE600" s="6"/>
      <c r="AF600" s="6"/>
      <c r="AG600" s="6"/>
      <c r="AH600" s="6"/>
      <c r="AI600" s="6"/>
      <c r="AJ600" s="6"/>
      <c r="AK600" s="6"/>
      <c r="AL600" s="6"/>
      <c r="AM600" s="6"/>
    </row>
    <row r="601" spans="16:39" s="4" customFormat="1" ht="15" customHeight="1" x14ac:dyDescent="0.25">
      <c r="P601" s="5"/>
      <c r="R601" s="171"/>
      <c r="T601" s="6"/>
      <c r="U601" s="6"/>
      <c r="V601" s="6"/>
      <c r="W601" s="6"/>
      <c r="X601" s="6"/>
      <c r="Y601" s="6"/>
      <c r="Z601" s="6"/>
      <c r="AA601" s="6"/>
      <c r="AB601" s="6"/>
      <c r="AC601" s="6"/>
      <c r="AD601" s="6"/>
      <c r="AE601" s="6"/>
      <c r="AF601" s="6"/>
      <c r="AG601" s="6"/>
      <c r="AH601" s="6"/>
      <c r="AI601" s="6"/>
      <c r="AJ601" s="6"/>
      <c r="AK601" s="6"/>
      <c r="AL601" s="6"/>
      <c r="AM601" s="6"/>
    </row>
    <row r="602" spans="16:39" s="4" customFormat="1" ht="15" customHeight="1" x14ac:dyDescent="0.25">
      <c r="P602" s="5"/>
      <c r="R602" s="171"/>
      <c r="T602" s="6"/>
      <c r="U602" s="6"/>
      <c r="V602" s="6"/>
      <c r="W602" s="6"/>
      <c r="X602" s="6"/>
      <c r="Y602" s="6"/>
      <c r="Z602" s="6"/>
      <c r="AA602" s="6"/>
      <c r="AB602" s="6"/>
      <c r="AC602" s="6"/>
      <c r="AD602" s="6"/>
      <c r="AE602" s="6"/>
      <c r="AF602" s="6"/>
      <c r="AG602" s="6"/>
      <c r="AH602" s="6"/>
      <c r="AI602" s="6"/>
      <c r="AJ602" s="6"/>
      <c r="AK602" s="6"/>
      <c r="AL602" s="6"/>
      <c r="AM602" s="6"/>
    </row>
    <row r="603" spans="16:39" s="4" customFormat="1" ht="15" customHeight="1" x14ac:dyDescent="0.25">
      <c r="P603" s="5"/>
      <c r="R603" s="171"/>
      <c r="T603" s="6"/>
      <c r="U603" s="6"/>
      <c r="V603" s="6"/>
      <c r="W603" s="6"/>
      <c r="X603" s="6"/>
      <c r="Y603" s="6"/>
      <c r="Z603" s="6"/>
      <c r="AA603" s="6"/>
      <c r="AB603" s="6"/>
      <c r="AC603" s="6"/>
      <c r="AD603" s="6"/>
      <c r="AE603" s="6"/>
      <c r="AF603" s="6"/>
      <c r="AG603" s="6"/>
      <c r="AH603" s="6"/>
      <c r="AI603" s="6"/>
      <c r="AJ603" s="6"/>
      <c r="AK603" s="6"/>
      <c r="AL603" s="6"/>
      <c r="AM603" s="6"/>
    </row>
    <row r="604" spans="16:39" s="4" customFormat="1" ht="15" customHeight="1" x14ac:dyDescent="0.25">
      <c r="P604" s="5"/>
      <c r="R604" s="171"/>
      <c r="T604" s="6"/>
      <c r="U604" s="6"/>
      <c r="V604" s="6"/>
      <c r="W604" s="6"/>
      <c r="X604" s="6"/>
      <c r="Y604" s="6"/>
      <c r="Z604" s="6"/>
      <c r="AA604" s="6"/>
      <c r="AB604" s="6"/>
      <c r="AC604" s="6"/>
      <c r="AD604" s="6"/>
      <c r="AE604" s="6"/>
      <c r="AF604" s="6"/>
      <c r="AG604" s="6"/>
      <c r="AH604" s="6"/>
      <c r="AI604" s="6"/>
      <c r="AJ604" s="6"/>
      <c r="AK604" s="6"/>
      <c r="AL604" s="6"/>
      <c r="AM604" s="6"/>
    </row>
    <row r="605" spans="16:39" s="4" customFormat="1" ht="15" customHeight="1" x14ac:dyDescent="0.25">
      <c r="P605" s="5"/>
      <c r="R605" s="171"/>
      <c r="T605" s="6"/>
      <c r="U605" s="6"/>
      <c r="V605" s="6"/>
      <c r="W605" s="6"/>
      <c r="X605" s="6"/>
      <c r="Y605" s="6"/>
      <c r="Z605" s="6"/>
      <c r="AA605" s="6"/>
      <c r="AB605" s="6"/>
      <c r="AC605" s="6"/>
      <c r="AD605" s="6"/>
      <c r="AE605" s="6"/>
      <c r="AF605" s="6"/>
      <c r="AG605" s="6"/>
      <c r="AH605" s="6"/>
      <c r="AI605" s="6"/>
      <c r="AJ605" s="6"/>
      <c r="AK605" s="6"/>
      <c r="AL605" s="6"/>
      <c r="AM605" s="6"/>
    </row>
    <row r="606" spans="16:39" s="4" customFormat="1" ht="15" customHeight="1" x14ac:dyDescent="0.25">
      <c r="P606" s="5"/>
      <c r="R606" s="171"/>
      <c r="T606" s="6"/>
      <c r="U606" s="6"/>
      <c r="V606" s="6"/>
      <c r="W606" s="6"/>
      <c r="X606" s="6"/>
      <c r="Y606" s="6"/>
      <c r="Z606" s="6"/>
      <c r="AA606" s="6"/>
      <c r="AB606" s="6"/>
      <c r="AC606" s="6"/>
      <c r="AD606" s="6"/>
      <c r="AE606" s="6"/>
      <c r="AF606" s="6"/>
      <c r="AG606" s="6"/>
      <c r="AH606" s="6"/>
      <c r="AI606" s="6"/>
      <c r="AJ606" s="6"/>
      <c r="AK606" s="6"/>
      <c r="AL606" s="6"/>
      <c r="AM606" s="6"/>
    </row>
    <row r="607" spans="16:39" s="4" customFormat="1" ht="15" customHeight="1" x14ac:dyDescent="0.25">
      <c r="P607" s="5"/>
      <c r="R607" s="171"/>
      <c r="T607" s="6"/>
      <c r="U607" s="6"/>
      <c r="V607" s="6"/>
      <c r="W607" s="6"/>
      <c r="X607" s="6"/>
      <c r="Y607" s="6"/>
      <c r="Z607" s="6"/>
      <c r="AA607" s="6"/>
      <c r="AB607" s="6"/>
      <c r="AC607" s="6"/>
      <c r="AD607" s="6"/>
      <c r="AE607" s="6"/>
      <c r="AF607" s="6"/>
      <c r="AG607" s="6"/>
      <c r="AH607" s="6"/>
      <c r="AI607" s="6"/>
      <c r="AJ607" s="6"/>
      <c r="AK607" s="6"/>
      <c r="AL607" s="6"/>
      <c r="AM607" s="6"/>
    </row>
    <row r="608" spans="16:39" s="4" customFormat="1" ht="15" customHeight="1" x14ac:dyDescent="0.25">
      <c r="P608" s="5"/>
      <c r="R608" s="171"/>
      <c r="T608" s="6"/>
      <c r="U608" s="6"/>
      <c r="V608" s="6"/>
      <c r="W608" s="6"/>
      <c r="X608" s="6"/>
      <c r="Y608" s="6"/>
      <c r="Z608" s="6"/>
      <c r="AA608" s="6"/>
      <c r="AB608" s="6"/>
      <c r="AC608" s="6"/>
      <c r="AD608" s="6"/>
      <c r="AE608" s="6"/>
      <c r="AF608" s="6"/>
      <c r="AG608" s="6"/>
      <c r="AH608" s="6"/>
      <c r="AI608" s="6"/>
      <c r="AJ608" s="6"/>
      <c r="AK608" s="6"/>
      <c r="AL608" s="6"/>
      <c r="AM608" s="6"/>
    </row>
    <row r="609" spans="16:39" s="4" customFormat="1" ht="15" customHeight="1" x14ac:dyDescent="0.25">
      <c r="P609" s="5"/>
      <c r="R609" s="171"/>
      <c r="T609" s="6"/>
      <c r="U609" s="6"/>
      <c r="V609" s="6"/>
      <c r="W609" s="6"/>
      <c r="X609" s="6"/>
      <c r="Y609" s="6"/>
      <c r="Z609" s="6"/>
      <c r="AA609" s="6"/>
      <c r="AB609" s="6"/>
      <c r="AC609" s="6"/>
      <c r="AD609" s="6"/>
      <c r="AE609" s="6"/>
      <c r="AF609" s="6"/>
      <c r="AG609" s="6"/>
      <c r="AH609" s="6"/>
      <c r="AI609" s="6"/>
      <c r="AJ609" s="6"/>
      <c r="AK609" s="6"/>
      <c r="AL609" s="6"/>
      <c r="AM609" s="6"/>
    </row>
    <row r="610" spans="16:39" s="4" customFormat="1" ht="15" customHeight="1" x14ac:dyDescent="0.25">
      <c r="P610" s="5"/>
      <c r="R610" s="171"/>
      <c r="T610" s="6"/>
      <c r="U610" s="6"/>
      <c r="V610" s="6"/>
      <c r="W610" s="6"/>
      <c r="X610" s="6"/>
      <c r="Y610" s="6"/>
      <c r="Z610" s="6"/>
      <c r="AA610" s="6"/>
      <c r="AB610" s="6"/>
      <c r="AC610" s="6"/>
      <c r="AD610" s="6"/>
      <c r="AE610" s="6"/>
      <c r="AF610" s="6"/>
      <c r="AG610" s="6"/>
      <c r="AH610" s="6"/>
      <c r="AI610" s="6"/>
      <c r="AJ610" s="6"/>
      <c r="AK610" s="6"/>
      <c r="AL610" s="6"/>
      <c r="AM610" s="6"/>
    </row>
    <row r="611" spans="16:39" s="4" customFormat="1" ht="15" customHeight="1" x14ac:dyDescent="0.25">
      <c r="P611" s="5"/>
      <c r="R611" s="171"/>
      <c r="T611" s="6"/>
      <c r="U611" s="6"/>
      <c r="V611" s="6"/>
      <c r="W611" s="6"/>
      <c r="X611" s="6"/>
      <c r="Y611" s="6"/>
      <c r="Z611" s="6"/>
      <c r="AA611" s="6"/>
      <c r="AB611" s="6"/>
      <c r="AC611" s="6"/>
      <c r="AD611" s="6"/>
      <c r="AE611" s="6"/>
      <c r="AF611" s="6"/>
      <c r="AG611" s="6"/>
      <c r="AH611" s="6"/>
      <c r="AI611" s="6"/>
      <c r="AJ611" s="6"/>
      <c r="AK611" s="6"/>
      <c r="AL611" s="6"/>
      <c r="AM611" s="6"/>
    </row>
    <row r="612" spans="16:39" s="4" customFormat="1" ht="15" customHeight="1" x14ac:dyDescent="0.25">
      <c r="P612" s="5"/>
      <c r="R612" s="171"/>
      <c r="T612" s="6"/>
      <c r="U612" s="6"/>
      <c r="V612" s="6"/>
      <c r="W612" s="6"/>
      <c r="X612" s="6"/>
      <c r="Y612" s="6"/>
      <c r="Z612" s="6"/>
      <c r="AA612" s="6"/>
      <c r="AB612" s="6"/>
      <c r="AC612" s="6"/>
      <c r="AD612" s="6"/>
      <c r="AE612" s="6"/>
      <c r="AF612" s="6"/>
      <c r="AG612" s="6"/>
      <c r="AH612" s="6"/>
      <c r="AI612" s="6"/>
      <c r="AJ612" s="6"/>
      <c r="AK612" s="6"/>
      <c r="AL612" s="6"/>
      <c r="AM612" s="6"/>
    </row>
    <row r="613" spans="16:39" s="4" customFormat="1" ht="15" customHeight="1" x14ac:dyDescent="0.25">
      <c r="P613" s="5"/>
      <c r="R613" s="171"/>
      <c r="T613" s="6"/>
      <c r="U613" s="6"/>
      <c r="V613" s="6"/>
      <c r="W613" s="6"/>
      <c r="X613" s="6"/>
      <c r="Y613" s="6"/>
      <c r="Z613" s="6"/>
      <c r="AA613" s="6"/>
      <c r="AB613" s="6"/>
      <c r="AC613" s="6"/>
      <c r="AD613" s="6"/>
      <c r="AE613" s="6"/>
      <c r="AF613" s="6"/>
      <c r="AG613" s="6"/>
      <c r="AH613" s="6"/>
      <c r="AI613" s="6"/>
      <c r="AJ613" s="6"/>
      <c r="AK613" s="6"/>
      <c r="AL613" s="6"/>
      <c r="AM613" s="6"/>
    </row>
    <row r="614" spans="16:39" s="4" customFormat="1" ht="15" customHeight="1" x14ac:dyDescent="0.25">
      <c r="P614" s="5"/>
      <c r="R614" s="171"/>
      <c r="T614" s="6"/>
      <c r="U614" s="6"/>
      <c r="V614" s="6"/>
      <c r="W614" s="6"/>
      <c r="X614" s="6"/>
      <c r="Y614" s="6"/>
      <c r="Z614" s="6"/>
      <c r="AA614" s="6"/>
      <c r="AB614" s="6"/>
      <c r="AC614" s="6"/>
      <c r="AD614" s="6"/>
      <c r="AE614" s="6"/>
      <c r="AF614" s="6"/>
      <c r="AG614" s="6"/>
      <c r="AH614" s="6"/>
      <c r="AI614" s="6"/>
      <c r="AJ614" s="6"/>
      <c r="AK614" s="6"/>
      <c r="AL614" s="6"/>
      <c r="AM614" s="6"/>
    </row>
    <row r="615" spans="16:39" s="4" customFormat="1" ht="15" customHeight="1" x14ac:dyDescent="0.25">
      <c r="P615" s="5"/>
      <c r="R615" s="171"/>
      <c r="T615" s="6"/>
      <c r="U615" s="6"/>
      <c r="V615" s="6"/>
      <c r="W615" s="6"/>
      <c r="X615" s="6"/>
      <c r="Y615" s="6"/>
      <c r="Z615" s="6"/>
      <c r="AA615" s="6"/>
      <c r="AB615" s="6"/>
      <c r="AC615" s="6"/>
      <c r="AD615" s="6"/>
      <c r="AE615" s="6"/>
      <c r="AF615" s="6"/>
      <c r="AG615" s="6"/>
      <c r="AH615" s="6"/>
      <c r="AI615" s="6"/>
      <c r="AJ615" s="6"/>
      <c r="AK615" s="6"/>
      <c r="AL615" s="6"/>
      <c r="AM615" s="6"/>
    </row>
    <row r="616" spans="16:39" s="4" customFormat="1" ht="15" customHeight="1" x14ac:dyDescent="0.25">
      <c r="P616" s="5"/>
      <c r="R616" s="171"/>
      <c r="T616" s="6"/>
      <c r="U616" s="6"/>
      <c r="V616" s="6"/>
      <c r="W616" s="6"/>
      <c r="X616" s="6"/>
      <c r="Y616" s="6"/>
      <c r="Z616" s="6"/>
      <c r="AA616" s="6"/>
      <c r="AB616" s="6"/>
      <c r="AC616" s="6"/>
      <c r="AD616" s="6"/>
      <c r="AE616" s="6"/>
      <c r="AF616" s="6"/>
      <c r="AG616" s="6"/>
      <c r="AH616" s="6"/>
      <c r="AI616" s="6"/>
      <c r="AJ616" s="6"/>
      <c r="AK616" s="6"/>
      <c r="AL616" s="6"/>
      <c r="AM616" s="6"/>
    </row>
    <row r="617" spans="16:39" s="4" customFormat="1" ht="15" customHeight="1" x14ac:dyDescent="0.25">
      <c r="P617" s="5"/>
      <c r="R617" s="171"/>
      <c r="T617" s="6"/>
      <c r="U617" s="6"/>
      <c r="V617" s="6"/>
      <c r="W617" s="6"/>
      <c r="X617" s="6"/>
      <c r="Y617" s="6"/>
      <c r="Z617" s="6"/>
      <c r="AA617" s="6"/>
      <c r="AB617" s="6"/>
      <c r="AC617" s="6"/>
      <c r="AD617" s="6"/>
      <c r="AE617" s="6"/>
      <c r="AF617" s="6"/>
      <c r="AG617" s="6"/>
      <c r="AH617" s="6"/>
      <c r="AI617" s="6"/>
      <c r="AJ617" s="6"/>
      <c r="AK617" s="6"/>
      <c r="AL617" s="6"/>
      <c r="AM617" s="6"/>
    </row>
    <row r="618" spans="16:39" s="4" customFormat="1" ht="15" customHeight="1" x14ac:dyDescent="0.25">
      <c r="P618" s="5"/>
      <c r="R618" s="171"/>
      <c r="T618" s="6"/>
      <c r="U618" s="6"/>
      <c r="V618" s="6"/>
      <c r="W618" s="6"/>
      <c r="X618" s="6"/>
      <c r="Y618" s="6"/>
      <c r="Z618" s="6"/>
      <c r="AA618" s="6"/>
      <c r="AB618" s="6"/>
      <c r="AC618" s="6"/>
      <c r="AD618" s="6"/>
      <c r="AE618" s="6"/>
      <c r="AF618" s="6"/>
      <c r="AG618" s="6"/>
      <c r="AH618" s="6"/>
      <c r="AI618" s="6"/>
      <c r="AJ618" s="6"/>
      <c r="AK618" s="6"/>
      <c r="AL618" s="6"/>
      <c r="AM618" s="6"/>
    </row>
    <row r="619" spans="16:39" s="4" customFormat="1" ht="15" customHeight="1" x14ac:dyDescent="0.25">
      <c r="P619" s="5"/>
      <c r="R619" s="171"/>
      <c r="T619" s="6"/>
      <c r="U619" s="6"/>
      <c r="V619" s="6"/>
      <c r="W619" s="6"/>
      <c r="X619" s="6"/>
      <c r="Y619" s="6"/>
      <c r="Z619" s="6"/>
      <c r="AA619" s="6"/>
      <c r="AB619" s="6"/>
      <c r="AC619" s="6"/>
      <c r="AD619" s="6"/>
      <c r="AE619" s="6"/>
      <c r="AF619" s="6"/>
      <c r="AG619" s="6"/>
      <c r="AH619" s="6"/>
      <c r="AI619" s="6"/>
      <c r="AJ619" s="6"/>
      <c r="AK619" s="6"/>
      <c r="AL619" s="6"/>
      <c r="AM619" s="6"/>
    </row>
    <row r="620" spans="16:39" s="4" customFormat="1" ht="15" customHeight="1" x14ac:dyDescent="0.25">
      <c r="P620" s="5"/>
      <c r="R620" s="171"/>
      <c r="T620" s="6"/>
      <c r="U620" s="6"/>
      <c r="V620" s="6"/>
      <c r="W620" s="6"/>
      <c r="X620" s="6"/>
      <c r="Y620" s="6"/>
      <c r="Z620" s="6"/>
      <c r="AA620" s="6"/>
      <c r="AB620" s="6"/>
      <c r="AC620" s="6"/>
      <c r="AD620" s="6"/>
      <c r="AE620" s="6"/>
      <c r="AF620" s="6"/>
      <c r="AG620" s="6"/>
      <c r="AH620" s="6"/>
      <c r="AI620" s="6"/>
      <c r="AJ620" s="6"/>
      <c r="AK620" s="6"/>
      <c r="AL620" s="6"/>
      <c r="AM620" s="6"/>
    </row>
    <row r="621" spans="16:39" s="4" customFormat="1" ht="15" customHeight="1" x14ac:dyDescent="0.25">
      <c r="P621" s="5"/>
      <c r="R621" s="171"/>
      <c r="T621" s="6"/>
      <c r="U621" s="6"/>
      <c r="V621" s="6"/>
      <c r="W621" s="6"/>
      <c r="X621" s="6"/>
      <c r="Y621" s="6"/>
      <c r="Z621" s="6"/>
      <c r="AA621" s="6"/>
      <c r="AB621" s="6"/>
      <c r="AC621" s="6"/>
      <c r="AD621" s="6"/>
      <c r="AE621" s="6"/>
      <c r="AF621" s="6"/>
      <c r="AG621" s="6"/>
      <c r="AH621" s="6"/>
      <c r="AI621" s="6"/>
      <c r="AJ621" s="6"/>
      <c r="AK621" s="6"/>
      <c r="AL621" s="6"/>
      <c r="AM621" s="6"/>
    </row>
    <row r="622" spans="16:39" s="4" customFormat="1" ht="15" customHeight="1" x14ac:dyDescent="0.25">
      <c r="P622" s="5"/>
      <c r="R622" s="171"/>
      <c r="T622" s="6"/>
      <c r="U622" s="6"/>
      <c r="V622" s="6"/>
      <c r="W622" s="6"/>
      <c r="X622" s="6"/>
      <c r="Y622" s="6"/>
      <c r="Z622" s="6"/>
      <c r="AA622" s="6"/>
      <c r="AB622" s="6"/>
      <c r="AC622" s="6"/>
      <c r="AD622" s="6"/>
      <c r="AE622" s="6"/>
      <c r="AF622" s="6"/>
      <c r="AG622" s="6"/>
      <c r="AH622" s="6"/>
      <c r="AI622" s="6"/>
      <c r="AJ622" s="6"/>
      <c r="AK622" s="6"/>
      <c r="AL622" s="6"/>
      <c r="AM622" s="6"/>
    </row>
    <row r="623" spans="16:39" s="4" customFormat="1" ht="15" customHeight="1" x14ac:dyDescent="0.25">
      <c r="P623" s="5"/>
      <c r="R623" s="171"/>
      <c r="T623" s="6"/>
      <c r="U623" s="6"/>
      <c r="V623" s="6"/>
      <c r="W623" s="6"/>
      <c r="X623" s="6"/>
      <c r="Y623" s="6"/>
      <c r="Z623" s="6"/>
      <c r="AA623" s="6"/>
      <c r="AB623" s="6"/>
      <c r="AC623" s="6"/>
      <c r="AD623" s="6"/>
      <c r="AE623" s="6"/>
      <c r="AF623" s="6"/>
      <c r="AG623" s="6"/>
      <c r="AH623" s="6"/>
      <c r="AI623" s="6"/>
      <c r="AJ623" s="6"/>
      <c r="AK623" s="6"/>
      <c r="AL623" s="6"/>
      <c r="AM623" s="6"/>
    </row>
    <row r="624" spans="16:39" s="4" customFormat="1" ht="15" customHeight="1" x14ac:dyDescent="0.25">
      <c r="P624" s="5"/>
      <c r="R624" s="171"/>
      <c r="T624" s="6"/>
      <c r="U624" s="6"/>
      <c r="V624" s="6"/>
      <c r="W624" s="6"/>
      <c r="X624" s="6"/>
      <c r="Y624" s="6"/>
      <c r="Z624" s="6"/>
      <c r="AA624" s="6"/>
      <c r="AB624" s="6"/>
      <c r="AC624" s="6"/>
      <c r="AD624" s="6"/>
      <c r="AE624" s="6"/>
      <c r="AF624" s="6"/>
      <c r="AG624" s="6"/>
      <c r="AH624" s="6"/>
      <c r="AI624" s="6"/>
      <c r="AJ624" s="6"/>
      <c r="AK624" s="6"/>
      <c r="AL624" s="6"/>
      <c r="AM624" s="6"/>
    </row>
    <row r="625" spans="16:39" s="4" customFormat="1" ht="15" customHeight="1" x14ac:dyDescent="0.25">
      <c r="P625" s="5"/>
      <c r="R625" s="171"/>
      <c r="T625" s="6"/>
      <c r="U625" s="6"/>
      <c r="V625" s="6"/>
      <c r="W625" s="6"/>
      <c r="X625" s="6"/>
      <c r="Y625" s="6"/>
      <c r="Z625" s="6"/>
      <c r="AA625" s="6"/>
      <c r="AB625" s="6"/>
      <c r="AC625" s="6"/>
      <c r="AD625" s="6"/>
      <c r="AE625" s="6"/>
      <c r="AF625" s="6"/>
      <c r="AG625" s="6"/>
      <c r="AH625" s="6"/>
      <c r="AI625" s="6"/>
      <c r="AJ625" s="6"/>
      <c r="AK625" s="6"/>
      <c r="AL625" s="6"/>
      <c r="AM625" s="6"/>
    </row>
    <row r="626" spans="16:39" s="4" customFormat="1" ht="15" customHeight="1" x14ac:dyDescent="0.25">
      <c r="P626" s="5"/>
      <c r="R626" s="171"/>
      <c r="T626" s="6"/>
      <c r="U626" s="6"/>
      <c r="V626" s="6"/>
      <c r="W626" s="6"/>
      <c r="X626" s="6"/>
      <c r="Y626" s="6"/>
      <c r="Z626" s="6"/>
      <c r="AA626" s="6"/>
      <c r="AB626" s="6"/>
      <c r="AC626" s="6"/>
      <c r="AD626" s="6"/>
      <c r="AE626" s="6"/>
      <c r="AF626" s="6"/>
      <c r="AG626" s="6"/>
      <c r="AH626" s="6"/>
      <c r="AI626" s="6"/>
      <c r="AJ626" s="6"/>
      <c r="AK626" s="6"/>
      <c r="AL626" s="6"/>
      <c r="AM626" s="6"/>
    </row>
    <row r="627" spans="16:39" s="4" customFormat="1" ht="15" customHeight="1" x14ac:dyDescent="0.25">
      <c r="P627" s="5"/>
      <c r="R627" s="171"/>
      <c r="T627" s="6"/>
      <c r="U627" s="6"/>
      <c r="V627" s="6"/>
      <c r="W627" s="6"/>
      <c r="X627" s="6"/>
      <c r="Y627" s="6"/>
      <c r="Z627" s="6"/>
      <c r="AA627" s="6"/>
      <c r="AB627" s="6"/>
      <c r="AC627" s="6"/>
      <c r="AD627" s="6"/>
      <c r="AE627" s="6"/>
      <c r="AF627" s="6"/>
      <c r="AG627" s="6"/>
      <c r="AH627" s="6"/>
      <c r="AI627" s="6"/>
      <c r="AJ627" s="6"/>
      <c r="AK627" s="6"/>
      <c r="AL627" s="6"/>
      <c r="AM627" s="6"/>
    </row>
    <row r="628" spans="16:39" s="4" customFormat="1" ht="15" customHeight="1" x14ac:dyDescent="0.25">
      <c r="P628" s="5"/>
      <c r="R628" s="171"/>
      <c r="T628" s="6"/>
      <c r="U628" s="6"/>
      <c r="V628" s="6"/>
      <c r="W628" s="6"/>
      <c r="X628" s="6"/>
      <c r="Y628" s="6"/>
      <c r="Z628" s="6"/>
      <c r="AA628" s="6"/>
      <c r="AB628" s="6"/>
      <c r="AC628" s="6"/>
      <c r="AD628" s="6"/>
      <c r="AE628" s="6"/>
      <c r="AF628" s="6"/>
      <c r="AG628" s="6"/>
      <c r="AH628" s="6"/>
      <c r="AI628" s="6"/>
      <c r="AJ628" s="6"/>
      <c r="AK628" s="6"/>
      <c r="AL628" s="6"/>
      <c r="AM628" s="6"/>
    </row>
    <row r="629" spans="16:39" s="4" customFormat="1" ht="15" customHeight="1" x14ac:dyDescent="0.25">
      <c r="P629" s="5"/>
      <c r="R629" s="171"/>
      <c r="T629" s="6"/>
      <c r="U629" s="6"/>
      <c r="V629" s="6"/>
      <c r="W629" s="6"/>
      <c r="X629" s="6"/>
      <c r="Y629" s="6"/>
      <c r="Z629" s="6"/>
      <c r="AA629" s="6"/>
      <c r="AB629" s="6"/>
      <c r="AC629" s="6"/>
      <c r="AD629" s="6"/>
      <c r="AE629" s="6"/>
      <c r="AF629" s="6"/>
      <c r="AG629" s="6"/>
      <c r="AH629" s="6"/>
      <c r="AI629" s="6"/>
      <c r="AJ629" s="6"/>
      <c r="AK629" s="6"/>
      <c r="AL629" s="6"/>
      <c r="AM629" s="6"/>
    </row>
    <row r="630" spans="16:39" s="4" customFormat="1" ht="15" customHeight="1" x14ac:dyDescent="0.25">
      <c r="P630" s="5"/>
      <c r="R630" s="171"/>
      <c r="T630" s="6"/>
      <c r="U630" s="6"/>
      <c r="V630" s="6"/>
      <c r="W630" s="6"/>
      <c r="X630" s="6"/>
      <c r="Y630" s="6"/>
      <c r="Z630" s="6"/>
      <c r="AA630" s="6"/>
      <c r="AB630" s="6"/>
      <c r="AC630" s="6"/>
      <c r="AD630" s="6"/>
      <c r="AE630" s="6"/>
      <c r="AF630" s="6"/>
      <c r="AG630" s="6"/>
      <c r="AH630" s="6"/>
      <c r="AI630" s="6"/>
      <c r="AJ630" s="6"/>
      <c r="AK630" s="6"/>
      <c r="AL630" s="6"/>
      <c r="AM630" s="6"/>
    </row>
    <row r="631" spans="16:39" s="4" customFormat="1" ht="15" customHeight="1" x14ac:dyDescent="0.25">
      <c r="P631" s="5"/>
      <c r="R631" s="171"/>
      <c r="T631" s="6"/>
      <c r="U631" s="6"/>
      <c r="V631" s="6"/>
      <c r="W631" s="6"/>
      <c r="X631" s="6"/>
      <c r="Y631" s="6"/>
      <c r="Z631" s="6"/>
      <c r="AA631" s="6"/>
      <c r="AB631" s="6"/>
      <c r="AC631" s="6"/>
      <c r="AD631" s="6"/>
      <c r="AE631" s="6"/>
      <c r="AF631" s="6"/>
      <c r="AG631" s="6"/>
      <c r="AH631" s="6"/>
      <c r="AI631" s="6"/>
      <c r="AJ631" s="6"/>
      <c r="AK631" s="6"/>
      <c r="AL631" s="6"/>
      <c r="AM631" s="6"/>
    </row>
    <row r="632" spans="16:39" s="4" customFormat="1" ht="15" customHeight="1" x14ac:dyDescent="0.25">
      <c r="P632" s="5"/>
      <c r="R632" s="171"/>
      <c r="T632" s="6"/>
      <c r="U632" s="6"/>
      <c r="V632" s="6"/>
      <c r="W632" s="6"/>
      <c r="X632" s="6"/>
      <c r="Y632" s="6"/>
      <c r="Z632" s="6"/>
      <c r="AA632" s="6"/>
      <c r="AB632" s="6"/>
      <c r="AC632" s="6"/>
      <c r="AD632" s="6"/>
      <c r="AE632" s="6"/>
      <c r="AF632" s="6"/>
      <c r="AG632" s="6"/>
      <c r="AH632" s="6"/>
      <c r="AI632" s="6"/>
      <c r="AJ632" s="6"/>
      <c r="AK632" s="6"/>
      <c r="AL632" s="6"/>
      <c r="AM632" s="6"/>
    </row>
    <row r="633" spans="16:39" s="4" customFormat="1" ht="15" customHeight="1" x14ac:dyDescent="0.25">
      <c r="P633" s="5"/>
      <c r="R633" s="171"/>
      <c r="T633" s="6"/>
      <c r="U633" s="6"/>
      <c r="V633" s="6"/>
      <c r="W633" s="6"/>
      <c r="X633" s="6"/>
      <c r="Y633" s="6"/>
      <c r="Z633" s="6"/>
      <c r="AA633" s="6"/>
      <c r="AB633" s="6"/>
      <c r="AC633" s="6"/>
      <c r="AD633" s="6"/>
      <c r="AE633" s="6"/>
      <c r="AF633" s="6"/>
      <c r="AG633" s="6"/>
      <c r="AH633" s="6"/>
      <c r="AI633" s="6"/>
      <c r="AJ633" s="6"/>
      <c r="AK633" s="6"/>
      <c r="AL633" s="6"/>
      <c r="AM633" s="6"/>
    </row>
    <row r="634" spans="16:39" s="4" customFormat="1" ht="15" customHeight="1" x14ac:dyDescent="0.25">
      <c r="P634" s="5"/>
      <c r="R634" s="171"/>
      <c r="T634" s="6"/>
      <c r="U634" s="6"/>
      <c r="V634" s="6"/>
      <c r="W634" s="6"/>
      <c r="X634" s="6"/>
      <c r="Y634" s="6"/>
      <c r="Z634" s="6"/>
      <c r="AA634" s="6"/>
      <c r="AB634" s="6"/>
      <c r="AC634" s="6"/>
      <c r="AD634" s="6"/>
      <c r="AE634" s="6"/>
      <c r="AF634" s="6"/>
      <c r="AG634" s="6"/>
      <c r="AH634" s="6"/>
      <c r="AI634" s="6"/>
      <c r="AJ634" s="6"/>
      <c r="AK634" s="6"/>
      <c r="AL634" s="6"/>
      <c r="AM634" s="6"/>
    </row>
    <row r="635" spans="16:39" s="4" customFormat="1" ht="15" customHeight="1" x14ac:dyDescent="0.25">
      <c r="P635" s="5"/>
      <c r="R635" s="171"/>
      <c r="T635" s="6"/>
      <c r="U635" s="6"/>
      <c r="V635" s="6"/>
      <c r="W635" s="6"/>
      <c r="X635" s="6"/>
      <c r="Y635" s="6"/>
      <c r="Z635" s="6"/>
      <c r="AA635" s="6"/>
      <c r="AB635" s="6"/>
      <c r="AC635" s="6"/>
      <c r="AD635" s="6"/>
      <c r="AE635" s="6"/>
      <c r="AF635" s="6"/>
      <c r="AG635" s="6"/>
      <c r="AH635" s="6"/>
      <c r="AI635" s="6"/>
      <c r="AJ635" s="6"/>
      <c r="AK635" s="6"/>
      <c r="AL635" s="6"/>
      <c r="AM635" s="6"/>
    </row>
    <row r="636" spans="16:39" s="4" customFormat="1" ht="15" customHeight="1" x14ac:dyDescent="0.25">
      <c r="P636" s="5"/>
      <c r="R636" s="171"/>
      <c r="T636" s="6"/>
      <c r="U636" s="6"/>
      <c r="V636" s="6"/>
      <c r="W636" s="6"/>
      <c r="X636" s="6"/>
      <c r="Y636" s="6"/>
      <c r="Z636" s="6"/>
      <c r="AA636" s="6"/>
      <c r="AB636" s="6"/>
      <c r="AC636" s="6"/>
      <c r="AD636" s="6"/>
      <c r="AE636" s="6"/>
      <c r="AF636" s="6"/>
      <c r="AG636" s="6"/>
      <c r="AH636" s="6"/>
      <c r="AI636" s="6"/>
      <c r="AJ636" s="6"/>
      <c r="AK636" s="6"/>
      <c r="AL636" s="6"/>
      <c r="AM636" s="6"/>
    </row>
    <row r="637" spans="16:39" s="4" customFormat="1" ht="15" customHeight="1" x14ac:dyDescent="0.25">
      <c r="P637" s="5"/>
      <c r="R637" s="171"/>
      <c r="T637" s="6"/>
      <c r="U637" s="6"/>
      <c r="V637" s="6"/>
      <c r="W637" s="6"/>
      <c r="X637" s="6"/>
      <c r="Y637" s="6"/>
      <c r="Z637" s="6"/>
      <c r="AA637" s="6"/>
      <c r="AB637" s="6"/>
      <c r="AC637" s="6"/>
      <c r="AD637" s="6"/>
      <c r="AE637" s="6"/>
      <c r="AF637" s="6"/>
      <c r="AG637" s="6"/>
      <c r="AH637" s="6"/>
      <c r="AI637" s="6"/>
      <c r="AJ637" s="6"/>
      <c r="AK637" s="6"/>
      <c r="AL637" s="6"/>
      <c r="AM637" s="6"/>
    </row>
    <row r="638" spans="16:39" s="4" customFormat="1" ht="15" customHeight="1" x14ac:dyDescent="0.25">
      <c r="P638" s="5"/>
      <c r="R638" s="171"/>
      <c r="T638" s="6"/>
      <c r="U638" s="6"/>
      <c r="V638" s="6"/>
      <c r="W638" s="6"/>
      <c r="X638" s="6"/>
      <c r="Y638" s="6"/>
      <c r="Z638" s="6"/>
      <c r="AA638" s="6"/>
      <c r="AB638" s="6"/>
      <c r="AC638" s="6"/>
      <c r="AD638" s="6"/>
      <c r="AE638" s="6"/>
      <c r="AF638" s="6"/>
      <c r="AG638" s="6"/>
      <c r="AH638" s="6"/>
      <c r="AI638" s="6"/>
      <c r="AJ638" s="6"/>
      <c r="AK638" s="6"/>
      <c r="AL638" s="6"/>
      <c r="AM638" s="6"/>
    </row>
    <row r="639" spans="16:39" s="4" customFormat="1" ht="15" customHeight="1" x14ac:dyDescent="0.25">
      <c r="P639" s="5"/>
      <c r="R639" s="171"/>
      <c r="T639" s="6"/>
      <c r="U639" s="6"/>
      <c r="V639" s="6"/>
      <c r="W639" s="6"/>
      <c r="X639" s="6"/>
      <c r="Y639" s="6"/>
      <c r="Z639" s="6"/>
      <c r="AA639" s="6"/>
      <c r="AB639" s="6"/>
      <c r="AC639" s="6"/>
      <c r="AD639" s="6"/>
      <c r="AE639" s="6"/>
      <c r="AF639" s="6"/>
      <c r="AG639" s="6"/>
      <c r="AH639" s="6"/>
      <c r="AI639" s="6"/>
      <c r="AJ639" s="6"/>
      <c r="AK639" s="6"/>
      <c r="AL639" s="6"/>
      <c r="AM639" s="6"/>
    </row>
    <row r="640" spans="16:39" s="4" customFormat="1" ht="15" customHeight="1" x14ac:dyDescent="0.25">
      <c r="P640" s="5"/>
      <c r="R640" s="171"/>
      <c r="T640" s="6"/>
      <c r="U640" s="6"/>
      <c r="V640" s="6"/>
      <c r="W640" s="6"/>
      <c r="X640" s="6"/>
      <c r="Y640" s="6"/>
      <c r="Z640" s="6"/>
      <c r="AA640" s="6"/>
      <c r="AB640" s="6"/>
      <c r="AC640" s="6"/>
      <c r="AD640" s="6"/>
      <c r="AE640" s="6"/>
      <c r="AF640" s="6"/>
      <c r="AG640" s="6"/>
      <c r="AH640" s="6"/>
      <c r="AI640" s="6"/>
      <c r="AJ640" s="6"/>
      <c r="AK640" s="6"/>
      <c r="AL640" s="6"/>
      <c r="AM640" s="6"/>
    </row>
    <row r="641" spans="16:39" s="4" customFormat="1" ht="15" customHeight="1" x14ac:dyDescent="0.25">
      <c r="P641" s="5"/>
      <c r="R641" s="171"/>
      <c r="T641" s="6"/>
      <c r="U641" s="6"/>
      <c r="V641" s="6"/>
      <c r="W641" s="6"/>
      <c r="X641" s="6"/>
      <c r="Y641" s="6"/>
      <c r="Z641" s="6"/>
      <c r="AA641" s="6"/>
      <c r="AB641" s="6"/>
      <c r="AC641" s="6"/>
      <c r="AD641" s="6"/>
      <c r="AE641" s="6"/>
      <c r="AF641" s="6"/>
      <c r="AG641" s="6"/>
      <c r="AH641" s="6"/>
      <c r="AI641" s="6"/>
      <c r="AJ641" s="6"/>
      <c r="AK641" s="6"/>
      <c r="AL641" s="6"/>
      <c r="AM641" s="6"/>
    </row>
    <row r="642" spans="16:39" s="4" customFormat="1" ht="15" customHeight="1" x14ac:dyDescent="0.25">
      <c r="P642" s="5"/>
      <c r="R642" s="171"/>
      <c r="T642" s="6"/>
      <c r="U642" s="6"/>
      <c r="V642" s="6"/>
      <c r="W642" s="6"/>
      <c r="X642" s="6"/>
      <c r="Y642" s="6"/>
      <c r="Z642" s="6"/>
      <c r="AA642" s="6"/>
      <c r="AB642" s="6"/>
      <c r="AC642" s="6"/>
      <c r="AD642" s="6"/>
      <c r="AE642" s="6"/>
      <c r="AF642" s="6"/>
      <c r="AG642" s="6"/>
      <c r="AH642" s="6"/>
      <c r="AI642" s="6"/>
      <c r="AJ642" s="6"/>
      <c r="AK642" s="6"/>
      <c r="AL642" s="6"/>
      <c r="AM642" s="6"/>
    </row>
    <row r="643" spans="16:39" s="4" customFormat="1" ht="15" customHeight="1" x14ac:dyDescent="0.25">
      <c r="P643" s="5"/>
      <c r="R643" s="171"/>
      <c r="T643" s="6"/>
      <c r="U643" s="6"/>
      <c r="V643" s="6"/>
      <c r="W643" s="6"/>
      <c r="X643" s="6"/>
      <c r="Y643" s="6"/>
      <c r="Z643" s="6"/>
      <c r="AA643" s="6"/>
      <c r="AB643" s="6"/>
      <c r="AC643" s="6"/>
      <c r="AD643" s="6"/>
      <c r="AE643" s="6"/>
      <c r="AF643" s="6"/>
      <c r="AG643" s="6"/>
      <c r="AH643" s="6"/>
      <c r="AI643" s="6"/>
      <c r="AJ643" s="6"/>
      <c r="AK643" s="6"/>
      <c r="AL643" s="6"/>
      <c r="AM643" s="6"/>
    </row>
    <row r="644" spans="16:39" s="4" customFormat="1" ht="15" customHeight="1" x14ac:dyDescent="0.25">
      <c r="P644" s="5"/>
      <c r="R644" s="171"/>
      <c r="T644" s="6"/>
      <c r="U644" s="6"/>
      <c r="V644" s="6"/>
      <c r="W644" s="6"/>
      <c r="X644" s="6"/>
      <c r="Y644" s="6"/>
      <c r="Z644" s="6"/>
      <c r="AA644" s="6"/>
      <c r="AB644" s="6"/>
      <c r="AC644" s="6"/>
      <c r="AD644" s="6"/>
      <c r="AE644" s="6"/>
      <c r="AF644" s="6"/>
      <c r="AG644" s="6"/>
      <c r="AH644" s="6"/>
      <c r="AI644" s="6"/>
      <c r="AJ644" s="6"/>
      <c r="AK644" s="6"/>
      <c r="AL644" s="6"/>
      <c r="AM644" s="6"/>
    </row>
    <row r="645" spans="16:39" s="4" customFormat="1" ht="15" customHeight="1" x14ac:dyDescent="0.25">
      <c r="P645" s="5"/>
      <c r="R645" s="171"/>
      <c r="T645" s="6"/>
      <c r="U645" s="6"/>
      <c r="V645" s="6"/>
      <c r="W645" s="6"/>
      <c r="X645" s="6"/>
      <c r="Y645" s="6"/>
      <c r="Z645" s="6"/>
      <c r="AA645" s="6"/>
      <c r="AB645" s="6"/>
      <c r="AC645" s="6"/>
      <c r="AD645" s="6"/>
      <c r="AE645" s="6"/>
      <c r="AF645" s="6"/>
      <c r="AG645" s="6"/>
      <c r="AH645" s="6"/>
      <c r="AI645" s="6"/>
      <c r="AJ645" s="6"/>
      <c r="AK645" s="6"/>
      <c r="AL645" s="6"/>
      <c r="AM645" s="6"/>
    </row>
    <row r="646" spans="16:39" s="4" customFormat="1" ht="15" customHeight="1" x14ac:dyDescent="0.25">
      <c r="P646" s="5"/>
      <c r="R646" s="171"/>
      <c r="T646" s="6"/>
      <c r="U646" s="6"/>
      <c r="V646" s="6"/>
      <c r="W646" s="6"/>
      <c r="X646" s="6"/>
      <c r="Y646" s="6"/>
      <c r="Z646" s="6"/>
      <c r="AA646" s="6"/>
      <c r="AB646" s="6"/>
      <c r="AC646" s="6"/>
      <c r="AD646" s="6"/>
      <c r="AE646" s="6"/>
      <c r="AF646" s="6"/>
      <c r="AG646" s="6"/>
      <c r="AH646" s="6"/>
      <c r="AI646" s="6"/>
      <c r="AJ646" s="6"/>
      <c r="AK646" s="6"/>
      <c r="AL646" s="6"/>
      <c r="AM646" s="6"/>
    </row>
    <row r="647" spans="16:39" s="4" customFormat="1" ht="15" customHeight="1" x14ac:dyDescent="0.25">
      <c r="P647" s="5"/>
      <c r="R647" s="171"/>
      <c r="T647" s="6"/>
      <c r="U647" s="6"/>
      <c r="V647" s="6"/>
      <c r="W647" s="6"/>
      <c r="X647" s="6"/>
      <c r="Y647" s="6"/>
      <c r="Z647" s="6"/>
      <c r="AA647" s="6"/>
      <c r="AB647" s="6"/>
      <c r="AC647" s="6"/>
      <c r="AD647" s="6"/>
      <c r="AE647" s="6"/>
      <c r="AF647" s="6"/>
      <c r="AG647" s="6"/>
      <c r="AH647" s="6"/>
      <c r="AI647" s="6"/>
      <c r="AJ647" s="6"/>
      <c r="AK647" s="6"/>
      <c r="AL647" s="6"/>
      <c r="AM647" s="6"/>
    </row>
    <row r="648" spans="16:39" s="4" customFormat="1" ht="15" customHeight="1" x14ac:dyDescent="0.25">
      <c r="P648" s="5"/>
      <c r="R648" s="171"/>
      <c r="T648" s="6"/>
      <c r="U648" s="6"/>
      <c r="V648" s="6"/>
      <c r="W648" s="6"/>
      <c r="X648" s="6"/>
      <c r="Y648" s="6"/>
      <c r="Z648" s="6"/>
      <c r="AA648" s="6"/>
      <c r="AB648" s="6"/>
      <c r="AC648" s="6"/>
      <c r="AD648" s="6"/>
      <c r="AE648" s="6"/>
      <c r="AF648" s="6"/>
      <c r="AG648" s="6"/>
      <c r="AH648" s="6"/>
      <c r="AI648" s="6"/>
      <c r="AJ648" s="6"/>
      <c r="AK648" s="6"/>
      <c r="AL648" s="6"/>
      <c r="AM648" s="6"/>
    </row>
    <row r="649" spans="16:39" s="4" customFormat="1" ht="15" customHeight="1" x14ac:dyDescent="0.25">
      <c r="P649" s="5"/>
      <c r="R649" s="171"/>
      <c r="T649" s="6"/>
      <c r="U649" s="6"/>
      <c r="V649" s="6"/>
      <c r="W649" s="6"/>
      <c r="X649" s="6"/>
      <c r="Y649" s="6"/>
      <c r="Z649" s="6"/>
      <c r="AA649" s="6"/>
      <c r="AB649" s="6"/>
      <c r="AC649" s="6"/>
      <c r="AD649" s="6"/>
      <c r="AE649" s="6"/>
      <c r="AF649" s="6"/>
      <c r="AG649" s="6"/>
      <c r="AH649" s="6"/>
      <c r="AI649" s="6"/>
      <c r="AJ649" s="6"/>
      <c r="AK649" s="6"/>
      <c r="AL649" s="6"/>
      <c r="AM649" s="6"/>
    </row>
    <row r="650" spans="16:39" s="4" customFormat="1" ht="15" customHeight="1" x14ac:dyDescent="0.25">
      <c r="P650" s="5"/>
      <c r="R650" s="171"/>
      <c r="T650" s="6"/>
      <c r="U650" s="6"/>
      <c r="V650" s="6"/>
      <c r="W650" s="6"/>
      <c r="X650" s="6"/>
      <c r="Y650" s="6"/>
      <c r="Z650" s="6"/>
      <c r="AA650" s="6"/>
      <c r="AB650" s="6"/>
      <c r="AC650" s="6"/>
      <c r="AD650" s="6"/>
      <c r="AE650" s="6"/>
      <c r="AF650" s="6"/>
      <c r="AG650" s="6"/>
      <c r="AH650" s="6"/>
      <c r="AI650" s="6"/>
      <c r="AJ650" s="6"/>
      <c r="AK650" s="6"/>
      <c r="AL650" s="6"/>
      <c r="AM650" s="6"/>
    </row>
    <row r="651" spans="16:39" s="4" customFormat="1" ht="15" customHeight="1" x14ac:dyDescent="0.25">
      <c r="P651" s="5"/>
      <c r="R651" s="171"/>
      <c r="T651" s="6"/>
      <c r="U651" s="6"/>
      <c r="V651" s="6"/>
      <c r="W651" s="6"/>
      <c r="X651" s="6"/>
      <c r="Y651" s="6"/>
      <c r="Z651" s="6"/>
      <c r="AA651" s="6"/>
      <c r="AB651" s="6"/>
      <c r="AC651" s="6"/>
      <c r="AD651" s="6"/>
      <c r="AE651" s="6"/>
      <c r="AF651" s="6"/>
      <c r="AG651" s="6"/>
      <c r="AH651" s="6"/>
      <c r="AI651" s="6"/>
      <c r="AJ651" s="6"/>
      <c r="AK651" s="6"/>
      <c r="AL651" s="6"/>
      <c r="AM651" s="6"/>
    </row>
    <row r="652" spans="16:39" s="4" customFormat="1" ht="15" customHeight="1" x14ac:dyDescent="0.25">
      <c r="P652" s="5"/>
      <c r="R652" s="171"/>
      <c r="T652" s="6"/>
      <c r="U652" s="6"/>
      <c r="V652" s="6"/>
      <c r="W652" s="6"/>
      <c r="X652" s="6"/>
      <c r="Y652" s="6"/>
      <c r="Z652" s="6"/>
      <c r="AA652" s="6"/>
      <c r="AB652" s="6"/>
      <c r="AC652" s="6"/>
      <c r="AD652" s="6"/>
      <c r="AE652" s="6"/>
      <c r="AF652" s="6"/>
      <c r="AG652" s="6"/>
      <c r="AH652" s="6"/>
      <c r="AI652" s="6"/>
      <c r="AJ652" s="6"/>
      <c r="AK652" s="6"/>
      <c r="AL652" s="6"/>
      <c r="AM652" s="6"/>
    </row>
    <row r="653" spans="16:39" s="4" customFormat="1" ht="15" customHeight="1" x14ac:dyDescent="0.25">
      <c r="P653" s="5"/>
      <c r="R653" s="171"/>
      <c r="T653" s="6"/>
      <c r="U653" s="6"/>
      <c r="V653" s="6"/>
      <c r="W653" s="6"/>
      <c r="X653" s="6"/>
      <c r="Y653" s="6"/>
      <c r="Z653" s="6"/>
      <c r="AA653" s="6"/>
      <c r="AB653" s="6"/>
      <c r="AC653" s="6"/>
      <c r="AD653" s="6"/>
      <c r="AE653" s="6"/>
      <c r="AF653" s="6"/>
      <c r="AG653" s="6"/>
      <c r="AH653" s="6"/>
      <c r="AI653" s="6"/>
      <c r="AJ653" s="6"/>
      <c r="AK653" s="6"/>
      <c r="AL653" s="6"/>
      <c r="AM653" s="6"/>
    </row>
    <row r="654" spans="16:39" s="4" customFormat="1" ht="15" customHeight="1" x14ac:dyDescent="0.25">
      <c r="P654" s="5"/>
      <c r="R654" s="171"/>
      <c r="T654" s="6"/>
      <c r="U654" s="6"/>
      <c r="V654" s="6"/>
      <c r="W654" s="6"/>
      <c r="X654" s="6"/>
      <c r="Y654" s="6"/>
      <c r="Z654" s="6"/>
      <c r="AA654" s="6"/>
      <c r="AB654" s="6"/>
      <c r="AC654" s="6"/>
      <c r="AD654" s="6"/>
      <c r="AE654" s="6"/>
      <c r="AF654" s="6"/>
      <c r="AG654" s="6"/>
      <c r="AH654" s="6"/>
      <c r="AI654" s="6"/>
      <c r="AJ654" s="6"/>
      <c r="AK654" s="6"/>
      <c r="AL654" s="6"/>
      <c r="AM654" s="6"/>
    </row>
    <row r="655" spans="16:39" s="4" customFormat="1" ht="15" customHeight="1" x14ac:dyDescent="0.25">
      <c r="P655" s="5"/>
      <c r="R655" s="171"/>
      <c r="T655" s="6"/>
      <c r="U655" s="6"/>
      <c r="V655" s="6"/>
      <c r="W655" s="6"/>
      <c r="X655" s="6"/>
      <c r="Y655" s="6"/>
      <c r="Z655" s="6"/>
      <c r="AA655" s="6"/>
      <c r="AB655" s="6"/>
      <c r="AC655" s="6"/>
      <c r="AD655" s="6"/>
      <c r="AE655" s="6"/>
      <c r="AF655" s="6"/>
      <c r="AG655" s="6"/>
      <c r="AH655" s="6"/>
      <c r="AI655" s="6"/>
      <c r="AJ655" s="6"/>
      <c r="AK655" s="6"/>
      <c r="AL655" s="6"/>
      <c r="AM655" s="6"/>
    </row>
    <row r="656" spans="16:39" s="4" customFormat="1" ht="15" customHeight="1" x14ac:dyDescent="0.25">
      <c r="P656" s="5"/>
      <c r="R656" s="171"/>
      <c r="T656" s="6"/>
      <c r="U656" s="6"/>
      <c r="V656" s="6"/>
      <c r="W656" s="6"/>
      <c r="X656" s="6"/>
      <c r="Y656" s="6"/>
      <c r="Z656" s="6"/>
      <c r="AA656" s="6"/>
      <c r="AB656" s="6"/>
      <c r="AC656" s="6"/>
      <c r="AD656" s="6"/>
      <c r="AE656" s="6"/>
      <c r="AF656" s="6"/>
      <c r="AG656" s="6"/>
      <c r="AH656" s="6"/>
      <c r="AI656" s="6"/>
      <c r="AJ656" s="6"/>
      <c r="AK656" s="6"/>
      <c r="AL656" s="6"/>
      <c r="AM656" s="6"/>
    </row>
    <row r="657" spans="16:39" s="4" customFormat="1" ht="15" customHeight="1" x14ac:dyDescent="0.25">
      <c r="P657" s="5"/>
      <c r="R657" s="171"/>
      <c r="T657" s="6"/>
      <c r="U657" s="6"/>
      <c r="V657" s="6"/>
      <c r="W657" s="6"/>
      <c r="X657" s="6"/>
      <c r="Y657" s="6"/>
      <c r="Z657" s="6"/>
      <c r="AA657" s="6"/>
      <c r="AB657" s="6"/>
      <c r="AC657" s="6"/>
      <c r="AD657" s="6"/>
      <c r="AE657" s="6"/>
      <c r="AF657" s="6"/>
      <c r="AG657" s="6"/>
      <c r="AH657" s="6"/>
      <c r="AI657" s="6"/>
      <c r="AJ657" s="6"/>
      <c r="AK657" s="6"/>
      <c r="AL657" s="6"/>
      <c r="AM657" s="6"/>
    </row>
    <row r="658" spans="16:39" s="4" customFormat="1" ht="15" customHeight="1" x14ac:dyDescent="0.25">
      <c r="P658" s="5"/>
      <c r="R658" s="171"/>
      <c r="T658" s="6"/>
      <c r="U658" s="6"/>
      <c r="V658" s="6"/>
      <c r="W658" s="6"/>
      <c r="X658" s="6"/>
      <c r="Y658" s="6"/>
      <c r="Z658" s="6"/>
      <c r="AA658" s="6"/>
      <c r="AB658" s="6"/>
      <c r="AC658" s="6"/>
      <c r="AD658" s="6"/>
      <c r="AE658" s="6"/>
      <c r="AF658" s="6"/>
      <c r="AG658" s="6"/>
      <c r="AH658" s="6"/>
      <c r="AI658" s="6"/>
      <c r="AJ658" s="6"/>
      <c r="AK658" s="6"/>
      <c r="AL658" s="6"/>
      <c r="AM658" s="6"/>
    </row>
    <row r="659" spans="16:39" s="4" customFormat="1" ht="15" customHeight="1" x14ac:dyDescent="0.25">
      <c r="P659" s="5"/>
      <c r="R659" s="171"/>
      <c r="T659" s="6"/>
      <c r="U659" s="6"/>
      <c r="V659" s="6"/>
      <c r="W659" s="6"/>
      <c r="X659" s="6"/>
      <c r="Y659" s="6"/>
      <c r="Z659" s="6"/>
      <c r="AA659" s="6"/>
      <c r="AB659" s="6"/>
      <c r="AC659" s="6"/>
      <c r="AD659" s="6"/>
      <c r="AE659" s="6"/>
      <c r="AF659" s="6"/>
      <c r="AG659" s="6"/>
      <c r="AH659" s="6"/>
      <c r="AI659" s="6"/>
      <c r="AJ659" s="6"/>
      <c r="AK659" s="6"/>
      <c r="AL659" s="6"/>
      <c r="AM659" s="6"/>
    </row>
    <row r="660" spans="16:39" s="4" customFormat="1" ht="15" customHeight="1" x14ac:dyDescent="0.25">
      <c r="P660" s="5"/>
      <c r="R660" s="171"/>
      <c r="T660" s="6"/>
      <c r="U660" s="6"/>
      <c r="V660" s="6"/>
      <c r="W660" s="6"/>
      <c r="X660" s="6"/>
      <c r="Y660" s="6"/>
      <c r="Z660" s="6"/>
      <c r="AA660" s="6"/>
      <c r="AB660" s="6"/>
      <c r="AC660" s="6"/>
      <c r="AD660" s="6"/>
      <c r="AE660" s="6"/>
      <c r="AF660" s="6"/>
      <c r="AG660" s="6"/>
      <c r="AH660" s="6"/>
      <c r="AI660" s="6"/>
      <c r="AJ660" s="6"/>
      <c r="AK660" s="6"/>
      <c r="AL660" s="6"/>
      <c r="AM660" s="6"/>
    </row>
    <row r="661" spans="16:39" s="4" customFormat="1" ht="15" customHeight="1" x14ac:dyDescent="0.25">
      <c r="P661" s="5"/>
      <c r="R661" s="171"/>
      <c r="T661" s="6"/>
      <c r="U661" s="6"/>
      <c r="V661" s="6"/>
      <c r="W661" s="6"/>
      <c r="X661" s="6"/>
      <c r="Y661" s="6"/>
      <c r="Z661" s="6"/>
      <c r="AA661" s="6"/>
      <c r="AB661" s="6"/>
      <c r="AC661" s="6"/>
      <c r="AD661" s="6"/>
      <c r="AE661" s="6"/>
      <c r="AF661" s="6"/>
      <c r="AG661" s="6"/>
      <c r="AH661" s="6"/>
      <c r="AI661" s="6"/>
      <c r="AJ661" s="6"/>
      <c r="AK661" s="6"/>
      <c r="AL661" s="6"/>
      <c r="AM661" s="6"/>
    </row>
    <row r="662" spans="16:39" s="4" customFormat="1" ht="15" customHeight="1" x14ac:dyDescent="0.25">
      <c r="P662" s="5"/>
      <c r="R662" s="171"/>
      <c r="T662" s="6"/>
      <c r="U662" s="6"/>
      <c r="V662" s="6"/>
      <c r="W662" s="6"/>
      <c r="X662" s="6"/>
      <c r="Y662" s="6"/>
      <c r="Z662" s="6"/>
      <c r="AA662" s="6"/>
      <c r="AB662" s="6"/>
      <c r="AC662" s="6"/>
      <c r="AD662" s="6"/>
      <c r="AE662" s="6"/>
      <c r="AF662" s="6"/>
      <c r="AG662" s="6"/>
      <c r="AH662" s="6"/>
      <c r="AI662" s="6"/>
      <c r="AJ662" s="6"/>
      <c r="AK662" s="6"/>
      <c r="AL662" s="6"/>
      <c r="AM662" s="6"/>
    </row>
    <row r="663" spans="16:39" s="4" customFormat="1" ht="15" customHeight="1" x14ac:dyDescent="0.25">
      <c r="P663" s="5"/>
      <c r="R663" s="171"/>
      <c r="T663" s="6"/>
      <c r="U663" s="6"/>
      <c r="V663" s="6"/>
      <c r="W663" s="6"/>
      <c r="X663" s="6"/>
      <c r="Y663" s="6"/>
      <c r="Z663" s="6"/>
      <c r="AA663" s="6"/>
      <c r="AB663" s="6"/>
      <c r="AC663" s="6"/>
      <c r="AD663" s="6"/>
      <c r="AE663" s="6"/>
      <c r="AF663" s="6"/>
      <c r="AG663" s="6"/>
      <c r="AH663" s="6"/>
      <c r="AI663" s="6"/>
      <c r="AJ663" s="6"/>
      <c r="AK663" s="6"/>
      <c r="AL663" s="6"/>
      <c r="AM663" s="6"/>
    </row>
    <row r="664" spans="16:39" s="4" customFormat="1" ht="15" customHeight="1" x14ac:dyDescent="0.25">
      <c r="P664" s="5"/>
      <c r="R664" s="171"/>
      <c r="T664" s="6"/>
      <c r="U664" s="6"/>
      <c r="V664" s="6"/>
      <c r="W664" s="6"/>
      <c r="X664" s="6"/>
      <c r="Y664" s="6"/>
      <c r="Z664" s="6"/>
      <c r="AA664" s="6"/>
      <c r="AB664" s="6"/>
      <c r="AC664" s="6"/>
      <c r="AD664" s="6"/>
      <c r="AE664" s="6"/>
      <c r="AF664" s="6"/>
      <c r="AG664" s="6"/>
      <c r="AH664" s="6"/>
      <c r="AI664" s="6"/>
      <c r="AJ664" s="6"/>
      <c r="AK664" s="6"/>
      <c r="AL664" s="6"/>
      <c r="AM664" s="6"/>
    </row>
    <row r="665" spans="16:39" s="4" customFormat="1" ht="15" customHeight="1" x14ac:dyDescent="0.25">
      <c r="P665" s="5"/>
      <c r="R665" s="171"/>
      <c r="T665" s="6"/>
      <c r="U665" s="6"/>
      <c r="V665" s="6"/>
      <c r="W665" s="6"/>
      <c r="X665" s="6"/>
      <c r="Y665" s="6"/>
      <c r="Z665" s="6"/>
      <c r="AA665" s="6"/>
      <c r="AB665" s="6"/>
      <c r="AC665" s="6"/>
      <c r="AD665" s="6"/>
      <c r="AE665" s="6"/>
      <c r="AF665" s="6"/>
      <c r="AG665" s="6"/>
      <c r="AH665" s="6"/>
      <c r="AI665" s="6"/>
      <c r="AJ665" s="6"/>
      <c r="AK665" s="6"/>
      <c r="AL665" s="6"/>
      <c r="AM665" s="6"/>
    </row>
    <row r="666" spans="16:39" s="4" customFormat="1" ht="15" customHeight="1" x14ac:dyDescent="0.25">
      <c r="P666" s="5"/>
      <c r="R666" s="171"/>
      <c r="T666" s="6"/>
      <c r="U666" s="6"/>
      <c r="V666" s="6"/>
      <c r="W666" s="6"/>
      <c r="X666" s="6"/>
      <c r="Y666" s="6"/>
      <c r="Z666" s="6"/>
      <c r="AA666" s="6"/>
      <c r="AB666" s="6"/>
      <c r="AC666" s="6"/>
      <c r="AD666" s="6"/>
      <c r="AE666" s="6"/>
      <c r="AF666" s="6"/>
      <c r="AG666" s="6"/>
      <c r="AH666" s="6"/>
      <c r="AI666" s="6"/>
      <c r="AJ666" s="6"/>
      <c r="AK666" s="6"/>
      <c r="AL666" s="6"/>
      <c r="AM666" s="6"/>
    </row>
    <row r="667" spans="16:39" s="4" customFormat="1" ht="15" customHeight="1" x14ac:dyDescent="0.25">
      <c r="P667" s="5"/>
      <c r="R667" s="171"/>
      <c r="T667" s="6"/>
      <c r="U667" s="6"/>
      <c r="V667" s="6"/>
      <c r="W667" s="6"/>
      <c r="X667" s="6"/>
      <c r="Y667" s="6"/>
      <c r="Z667" s="6"/>
      <c r="AA667" s="6"/>
      <c r="AB667" s="6"/>
      <c r="AC667" s="6"/>
      <c r="AD667" s="6"/>
      <c r="AE667" s="6"/>
      <c r="AF667" s="6"/>
      <c r="AG667" s="6"/>
      <c r="AH667" s="6"/>
      <c r="AI667" s="6"/>
      <c r="AJ667" s="6"/>
      <c r="AK667" s="6"/>
      <c r="AL667" s="6"/>
      <c r="AM667" s="6"/>
    </row>
    <row r="668" spans="16:39" s="4" customFormat="1" ht="15" customHeight="1" x14ac:dyDescent="0.25">
      <c r="P668" s="5"/>
      <c r="R668" s="171"/>
      <c r="T668" s="6"/>
      <c r="U668" s="6"/>
      <c r="V668" s="6"/>
      <c r="W668" s="6"/>
      <c r="X668" s="6"/>
      <c r="Y668" s="6"/>
      <c r="Z668" s="6"/>
      <c r="AA668" s="6"/>
      <c r="AB668" s="6"/>
      <c r="AC668" s="6"/>
      <c r="AD668" s="6"/>
      <c r="AE668" s="6"/>
      <c r="AF668" s="6"/>
      <c r="AG668" s="6"/>
      <c r="AH668" s="6"/>
      <c r="AI668" s="6"/>
      <c r="AJ668" s="6"/>
      <c r="AK668" s="6"/>
      <c r="AL668" s="6"/>
      <c r="AM668" s="6"/>
    </row>
    <row r="669" spans="16:39" s="4" customFormat="1" ht="15" customHeight="1" x14ac:dyDescent="0.25">
      <c r="P669" s="5"/>
      <c r="R669" s="171"/>
      <c r="T669" s="6"/>
      <c r="U669" s="6"/>
      <c r="V669" s="6"/>
      <c r="W669" s="6"/>
      <c r="X669" s="6"/>
      <c r="Y669" s="6"/>
      <c r="Z669" s="6"/>
      <c r="AA669" s="6"/>
      <c r="AB669" s="6"/>
      <c r="AC669" s="6"/>
      <c r="AD669" s="6"/>
      <c r="AE669" s="6"/>
      <c r="AF669" s="6"/>
      <c r="AG669" s="6"/>
      <c r="AH669" s="6"/>
      <c r="AI669" s="6"/>
      <c r="AJ669" s="6"/>
      <c r="AK669" s="6"/>
      <c r="AL669" s="6"/>
      <c r="AM669" s="6"/>
    </row>
    <row r="670" spans="16:39" s="4" customFormat="1" ht="15" customHeight="1" x14ac:dyDescent="0.25">
      <c r="P670" s="5"/>
      <c r="R670" s="171"/>
      <c r="T670" s="6"/>
      <c r="U670" s="6"/>
      <c r="V670" s="6"/>
      <c r="W670" s="6"/>
      <c r="X670" s="6"/>
      <c r="Y670" s="6"/>
      <c r="Z670" s="6"/>
      <c r="AA670" s="6"/>
      <c r="AB670" s="6"/>
      <c r="AC670" s="6"/>
      <c r="AD670" s="6"/>
      <c r="AE670" s="6"/>
      <c r="AF670" s="6"/>
      <c r="AG670" s="6"/>
      <c r="AH670" s="6"/>
      <c r="AI670" s="6"/>
      <c r="AJ670" s="6"/>
      <c r="AK670" s="6"/>
      <c r="AL670" s="6"/>
      <c r="AM670" s="6"/>
    </row>
    <row r="671" spans="16:39" s="4" customFormat="1" ht="15" customHeight="1" x14ac:dyDescent="0.25">
      <c r="P671" s="5"/>
      <c r="R671" s="171"/>
      <c r="T671" s="6"/>
      <c r="U671" s="6"/>
      <c r="V671" s="6"/>
      <c r="W671" s="6"/>
      <c r="X671" s="6"/>
      <c r="Y671" s="6"/>
      <c r="Z671" s="6"/>
      <c r="AA671" s="6"/>
      <c r="AB671" s="6"/>
      <c r="AC671" s="6"/>
      <c r="AD671" s="6"/>
      <c r="AE671" s="6"/>
      <c r="AF671" s="6"/>
      <c r="AG671" s="6"/>
      <c r="AH671" s="6"/>
      <c r="AI671" s="6"/>
      <c r="AJ671" s="6"/>
      <c r="AK671" s="6"/>
      <c r="AL671" s="6"/>
      <c r="AM671" s="6"/>
    </row>
    <row r="672" spans="16:39" s="4" customFormat="1" ht="15" customHeight="1" x14ac:dyDescent="0.25">
      <c r="P672" s="5"/>
      <c r="R672" s="171"/>
      <c r="T672" s="6"/>
      <c r="U672" s="6"/>
      <c r="V672" s="6"/>
      <c r="W672" s="6"/>
      <c r="X672" s="6"/>
      <c r="Y672" s="6"/>
      <c r="Z672" s="6"/>
      <c r="AA672" s="6"/>
      <c r="AB672" s="6"/>
      <c r="AC672" s="6"/>
      <c r="AD672" s="6"/>
      <c r="AE672" s="6"/>
      <c r="AF672" s="6"/>
      <c r="AG672" s="6"/>
      <c r="AH672" s="6"/>
      <c r="AI672" s="6"/>
      <c r="AJ672" s="6"/>
      <c r="AK672" s="6"/>
      <c r="AL672" s="6"/>
      <c r="AM672" s="6"/>
    </row>
    <row r="673" spans="16:39" s="4" customFormat="1" ht="15" customHeight="1" x14ac:dyDescent="0.25">
      <c r="P673" s="5"/>
      <c r="R673" s="171"/>
      <c r="T673" s="6"/>
      <c r="U673" s="6"/>
      <c r="V673" s="6"/>
      <c r="W673" s="6"/>
      <c r="X673" s="6"/>
      <c r="Y673" s="6"/>
      <c r="Z673" s="6"/>
      <c r="AA673" s="6"/>
      <c r="AB673" s="6"/>
      <c r="AC673" s="6"/>
      <c r="AD673" s="6"/>
      <c r="AE673" s="6"/>
      <c r="AF673" s="6"/>
      <c r="AG673" s="6"/>
      <c r="AH673" s="6"/>
      <c r="AI673" s="6"/>
      <c r="AJ673" s="6"/>
      <c r="AK673" s="6"/>
      <c r="AL673" s="6"/>
      <c r="AM673" s="6"/>
    </row>
    <row r="674" spans="16:39" s="4" customFormat="1" ht="15" customHeight="1" x14ac:dyDescent="0.25">
      <c r="P674" s="5"/>
      <c r="R674" s="171"/>
      <c r="T674" s="6"/>
      <c r="U674" s="6"/>
      <c r="V674" s="6"/>
      <c r="W674" s="6"/>
      <c r="X674" s="6"/>
      <c r="Y674" s="6"/>
      <c r="Z674" s="6"/>
      <c r="AA674" s="6"/>
      <c r="AB674" s="6"/>
      <c r="AC674" s="6"/>
      <c r="AD674" s="6"/>
      <c r="AE674" s="6"/>
      <c r="AF674" s="6"/>
      <c r="AG674" s="6"/>
      <c r="AH674" s="6"/>
      <c r="AI674" s="6"/>
      <c r="AJ674" s="6"/>
      <c r="AK674" s="6"/>
      <c r="AL674" s="6"/>
      <c r="AM674" s="6"/>
    </row>
    <row r="675" spans="16:39" s="4" customFormat="1" ht="15" customHeight="1" x14ac:dyDescent="0.25">
      <c r="P675" s="5"/>
      <c r="R675" s="171"/>
      <c r="T675" s="6"/>
      <c r="U675" s="6"/>
      <c r="V675" s="6"/>
      <c r="W675" s="6"/>
      <c r="X675" s="6"/>
      <c r="Y675" s="6"/>
      <c r="Z675" s="6"/>
      <c r="AA675" s="6"/>
      <c r="AB675" s="6"/>
      <c r="AC675" s="6"/>
      <c r="AD675" s="6"/>
      <c r="AE675" s="6"/>
      <c r="AF675" s="6"/>
      <c r="AG675" s="6"/>
      <c r="AH675" s="6"/>
      <c r="AI675" s="6"/>
      <c r="AJ675" s="6"/>
      <c r="AK675" s="6"/>
      <c r="AL675" s="6"/>
      <c r="AM675" s="6"/>
    </row>
    <row r="676" spans="16:39" s="4" customFormat="1" ht="15" customHeight="1" x14ac:dyDescent="0.25">
      <c r="P676" s="5"/>
      <c r="R676" s="171"/>
      <c r="T676" s="6"/>
      <c r="U676" s="6"/>
      <c r="V676" s="6"/>
      <c r="W676" s="6"/>
      <c r="X676" s="6"/>
      <c r="Y676" s="6"/>
      <c r="Z676" s="6"/>
      <c r="AA676" s="6"/>
      <c r="AB676" s="6"/>
      <c r="AC676" s="6"/>
      <c r="AD676" s="6"/>
      <c r="AE676" s="6"/>
      <c r="AF676" s="6"/>
      <c r="AG676" s="6"/>
      <c r="AH676" s="6"/>
      <c r="AI676" s="6"/>
      <c r="AJ676" s="6"/>
      <c r="AK676" s="6"/>
      <c r="AL676" s="6"/>
      <c r="AM676" s="6"/>
    </row>
    <row r="677" spans="16:39" s="4" customFormat="1" ht="15" customHeight="1" x14ac:dyDescent="0.25">
      <c r="P677" s="5"/>
      <c r="R677" s="171"/>
      <c r="T677" s="6"/>
      <c r="U677" s="6"/>
      <c r="V677" s="6"/>
      <c r="W677" s="6"/>
      <c r="X677" s="6"/>
      <c r="Y677" s="6"/>
      <c r="Z677" s="6"/>
      <c r="AA677" s="6"/>
      <c r="AB677" s="6"/>
      <c r="AC677" s="6"/>
      <c r="AD677" s="6"/>
      <c r="AE677" s="6"/>
      <c r="AF677" s="6"/>
      <c r="AG677" s="6"/>
      <c r="AH677" s="6"/>
      <c r="AI677" s="6"/>
      <c r="AJ677" s="6"/>
      <c r="AK677" s="6"/>
      <c r="AL677" s="6"/>
      <c r="AM677" s="6"/>
    </row>
    <row r="678" spans="16:39" s="4" customFormat="1" ht="15" customHeight="1" x14ac:dyDescent="0.25">
      <c r="P678" s="5"/>
      <c r="R678" s="171"/>
      <c r="T678" s="6"/>
      <c r="U678" s="6"/>
      <c r="V678" s="6"/>
      <c r="W678" s="6"/>
      <c r="X678" s="6"/>
      <c r="Y678" s="6"/>
      <c r="Z678" s="6"/>
      <c r="AA678" s="6"/>
      <c r="AB678" s="6"/>
      <c r="AC678" s="6"/>
      <c r="AD678" s="6"/>
      <c r="AE678" s="6"/>
      <c r="AF678" s="6"/>
      <c r="AG678" s="6"/>
      <c r="AH678" s="6"/>
      <c r="AI678" s="6"/>
      <c r="AJ678" s="6"/>
      <c r="AK678" s="6"/>
      <c r="AL678" s="6"/>
      <c r="AM678" s="6"/>
    </row>
    <row r="679" spans="16:39" s="4" customFormat="1" ht="15" customHeight="1" x14ac:dyDescent="0.25">
      <c r="P679" s="5"/>
      <c r="R679" s="171"/>
      <c r="T679" s="6"/>
      <c r="U679" s="6"/>
      <c r="V679" s="6"/>
      <c r="W679" s="6"/>
      <c r="X679" s="6"/>
      <c r="Y679" s="6"/>
      <c r="Z679" s="6"/>
      <c r="AA679" s="6"/>
      <c r="AB679" s="6"/>
      <c r="AC679" s="6"/>
      <c r="AD679" s="6"/>
      <c r="AE679" s="6"/>
      <c r="AF679" s="6"/>
      <c r="AG679" s="6"/>
      <c r="AH679" s="6"/>
      <c r="AI679" s="6"/>
      <c r="AJ679" s="6"/>
      <c r="AK679" s="6"/>
      <c r="AL679" s="6"/>
      <c r="AM679" s="6"/>
    </row>
    <row r="680" spans="16:39" s="4" customFormat="1" ht="15" customHeight="1" x14ac:dyDescent="0.25">
      <c r="P680" s="5"/>
      <c r="R680" s="171"/>
      <c r="T680" s="6"/>
      <c r="U680" s="6"/>
      <c r="V680" s="6"/>
      <c r="W680" s="6"/>
      <c r="X680" s="6"/>
      <c r="Y680" s="6"/>
      <c r="Z680" s="6"/>
      <c r="AA680" s="6"/>
      <c r="AB680" s="6"/>
      <c r="AC680" s="6"/>
      <c r="AD680" s="6"/>
      <c r="AE680" s="6"/>
      <c r="AF680" s="6"/>
      <c r="AG680" s="6"/>
      <c r="AH680" s="6"/>
      <c r="AI680" s="6"/>
      <c r="AJ680" s="6"/>
      <c r="AK680" s="6"/>
      <c r="AL680" s="6"/>
      <c r="AM680" s="6"/>
    </row>
    <row r="681" spans="16:39" s="4" customFormat="1" ht="15" customHeight="1" x14ac:dyDescent="0.25">
      <c r="P681" s="5"/>
      <c r="R681" s="171"/>
      <c r="T681" s="6"/>
      <c r="U681" s="6"/>
      <c r="V681" s="6"/>
      <c r="W681" s="6"/>
      <c r="X681" s="6"/>
      <c r="Y681" s="6"/>
      <c r="Z681" s="6"/>
      <c r="AA681" s="6"/>
      <c r="AB681" s="6"/>
      <c r="AC681" s="6"/>
      <c r="AD681" s="6"/>
      <c r="AE681" s="6"/>
      <c r="AF681" s="6"/>
      <c r="AG681" s="6"/>
      <c r="AH681" s="6"/>
      <c r="AI681" s="6"/>
      <c r="AJ681" s="6"/>
      <c r="AK681" s="6"/>
      <c r="AL681" s="6"/>
      <c r="AM681" s="6"/>
    </row>
    <row r="682" spans="16:39" s="4" customFormat="1" ht="15" customHeight="1" x14ac:dyDescent="0.25">
      <c r="P682" s="5"/>
      <c r="R682" s="171"/>
      <c r="T682" s="6"/>
      <c r="U682" s="6"/>
      <c r="V682" s="6"/>
      <c r="W682" s="6"/>
      <c r="X682" s="6"/>
      <c r="Y682" s="6"/>
      <c r="Z682" s="6"/>
      <c r="AA682" s="6"/>
      <c r="AB682" s="6"/>
      <c r="AC682" s="6"/>
      <c r="AD682" s="6"/>
      <c r="AE682" s="6"/>
      <c r="AF682" s="6"/>
      <c r="AG682" s="6"/>
      <c r="AH682" s="6"/>
      <c r="AI682" s="6"/>
      <c r="AJ682" s="6"/>
      <c r="AK682" s="6"/>
      <c r="AL682" s="6"/>
      <c r="AM682" s="6"/>
    </row>
    <row r="683" spans="16:39" s="4" customFormat="1" ht="15" customHeight="1" x14ac:dyDescent="0.25">
      <c r="P683" s="5"/>
      <c r="R683" s="171"/>
      <c r="T683" s="6"/>
      <c r="U683" s="6"/>
      <c r="V683" s="6"/>
      <c r="W683" s="6"/>
      <c r="X683" s="6"/>
      <c r="Y683" s="6"/>
      <c r="Z683" s="6"/>
      <c r="AA683" s="6"/>
      <c r="AB683" s="6"/>
      <c r="AC683" s="6"/>
      <c r="AD683" s="6"/>
      <c r="AE683" s="6"/>
      <c r="AF683" s="6"/>
      <c r="AG683" s="6"/>
      <c r="AH683" s="6"/>
      <c r="AI683" s="6"/>
      <c r="AJ683" s="6"/>
      <c r="AK683" s="6"/>
      <c r="AL683" s="6"/>
      <c r="AM683" s="6"/>
    </row>
    <row r="684" spans="16:39" s="4" customFormat="1" ht="15" customHeight="1" x14ac:dyDescent="0.25">
      <c r="P684" s="5"/>
      <c r="R684" s="171"/>
      <c r="T684" s="6"/>
      <c r="U684" s="6"/>
      <c r="V684" s="6"/>
      <c r="W684" s="6"/>
      <c r="X684" s="6"/>
      <c r="Y684" s="6"/>
      <c r="Z684" s="6"/>
      <c r="AA684" s="6"/>
      <c r="AB684" s="6"/>
      <c r="AC684" s="6"/>
      <c r="AD684" s="6"/>
      <c r="AE684" s="6"/>
      <c r="AF684" s="6"/>
      <c r="AG684" s="6"/>
      <c r="AH684" s="6"/>
      <c r="AI684" s="6"/>
      <c r="AJ684" s="6"/>
      <c r="AK684" s="6"/>
      <c r="AL684" s="6"/>
      <c r="AM684" s="6"/>
    </row>
    <row r="685" spans="16:39" s="4" customFormat="1" ht="15" customHeight="1" x14ac:dyDescent="0.25">
      <c r="P685" s="5"/>
      <c r="R685" s="171"/>
      <c r="T685" s="6"/>
      <c r="U685" s="6"/>
      <c r="V685" s="6"/>
      <c r="W685" s="6"/>
      <c r="X685" s="6"/>
      <c r="Y685" s="6"/>
      <c r="Z685" s="6"/>
      <c r="AA685" s="6"/>
      <c r="AB685" s="6"/>
      <c r="AC685" s="6"/>
      <c r="AD685" s="6"/>
      <c r="AE685" s="6"/>
      <c r="AF685" s="6"/>
      <c r="AG685" s="6"/>
      <c r="AH685" s="6"/>
      <c r="AI685" s="6"/>
      <c r="AJ685" s="6"/>
      <c r="AK685" s="6"/>
      <c r="AL685" s="6"/>
      <c r="AM685" s="6"/>
    </row>
    <row r="686" spans="16:39" s="4" customFormat="1" ht="15" customHeight="1" x14ac:dyDescent="0.25">
      <c r="P686" s="5"/>
      <c r="R686" s="171"/>
      <c r="T686" s="6"/>
      <c r="U686" s="6"/>
      <c r="V686" s="6"/>
      <c r="W686" s="6"/>
      <c r="X686" s="6"/>
      <c r="Y686" s="6"/>
      <c r="Z686" s="6"/>
      <c r="AA686" s="6"/>
      <c r="AB686" s="6"/>
      <c r="AC686" s="6"/>
      <c r="AD686" s="6"/>
      <c r="AE686" s="6"/>
      <c r="AF686" s="6"/>
      <c r="AG686" s="6"/>
      <c r="AH686" s="6"/>
      <c r="AI686" s="6"/>
      <c r="AJ686" s="6"/>
      <c r="AK686" s="6"/>
      <c r="AL686" s="6"/>
      <c r="AM686" s="6"/>
    </row>
    <row r="687" spans="16:39" s="4" customFormat="1" ht="15" customHeight="1" x14ac:dyDescent="0.25">
      <c r="P687" s="5"/>
      <c r="R687" s="171"/>
      <c r="T687" s="6"/>
      <c r="U687" s="6"/>
      <c r="V687" s="6"/>
      <c r="W687" s="6"/>
      <c r="X687" s="6"/>
      <c r="Y687" s="6"/>
      <c r="Z687" s="6"/>
      <c r="AA687" s="6"/>
      <c r="AB687" s="6"/>
      <c r="AC687" s="6"/>
      <c r="AD687" s="6"/>
      <c r="AE687" s="6"/>
      <c r="AF687" s="6"/>
      <c r="AG687" s="6"/>
      <c r="AH687" s="6"/>
      <c r="AI687" s="6"/>
      <c r="AJ687" s="6"/>
      <c r="AK687" s="6"/>
      <c r="AL687" s="6"/>
      <c r="AM687" s="6"/>
    </row>
    <row r="688" spans="16:39" s="4" customFormat="1" ht="15" customHeight="1" x14ac:dyDescent="0.25">
      <c r="P688" s="5"/>
      <c r="R688" s="171"/>
      <c r="T688" s="6"/>
      <c r="U688" s="6"/>
      <c r="V688" s="6"/>
      <c r="W688" s="6"/>
      <c r="X688" s="6"/>
      <c r="Y688" s="6"/>
      <c r="Z688" s="6"/>
      <c r="AA688" s="6"/>
      <c r="AB688" s="6"/>
      <c r="AC688" s="6"/>
      <c r="AD688" s="6"/>
      <c r="AE688" s="6"/>
      <c r="AF688" s="6"/>
      <c r="AG688" s="6"/>
      <c r="AH688" s="6"/>
      <c r="AI688" s="6"/>
      <c r="AJ688" s="6"/>
      <c r="AK688" s="6"/>
      <c r="AL688" s="6"/>
      <c r="AM688" s="6"/>
    </row>
    <row r="689" spans="16:39" s="4" customFormat="1" ht="15" customHeight="1" x14ac:dyDescent="0.25">
      <c r="P689" s="5"/>
      <c r="R689" s="171"/>
      <c r="T689" s="6"/>
      <c r="U689" s="6"/>
      <c r="V689" s="6"/>
      <c r="W689" s="6"/>
      <c r="X689" s="6"/>
      <c r="Y689" s="6"/>
      <c r="Z689" s="6"/>
      <c r="AA689" s="6"/>
      <c r="AB689" s="6"/>
      <c r="AC689" s="6"/>
      <c r="AD689" s="6"/>
      <c r="AE689" s="6"/>
      <c r="AF689" s="6"/>
      <c r="AG689" s="6"/>
      <c r="AH689" s="6"/>
      <c r="AI689" s="6"/>
      <c r="AJ689" s="6"/>
      <c r="AK689" s="6"/>
      <c r="AL689" s="6"/>
      <c r="AM689" s="6"/>
    </row>
    <row r="690" spans="16:39" s="4" customFormat="1" ht="15" customHeight="1" x14ac:dyDescent="0.25">
      <c r="P690" s="5"/>
      <c r="R690" s="171"/>
      <c r="T690" s="6"/>
      <c r="U690" s="6"/>
      <c r="V690" s="6"/>
      <c r="W690" s="6"/>
      <c r="X690" s="6"/>
      <c r="Y690" s="6"/>
      <c r="Z690" s="6"/>
      <c r="AA690" s="6"/>
      <c r="AB690" s="6"/>
      <c r="AC690" s="6"/>
      <c r="AD690" s="6"/>
      <c r="AE690" s="6"/>
      <c r="AF690" s="6"/>
      <c r="AG690" s="6"/>
      <c r="AH690" s="6"/>
      <c r="AI690" s="6"/>
      <c r="AJ690" s="6"/>
      <c r="AK690" s="6"/>
      <c r="AL690" s="6"/>
      <c r="AM690" s="6"/>
    </row>
    <row r="691" spans="16:39" s="4" customFormat="1" ht="15" customHeight="1" x14ac:dyDescent="0.25">
      <c r="P691" s="5"/>
      <c r="R691" s="171"/>
      <c r="T691" s="6"/>
      <c r="U691" s="6"/>
      <c r="V691" s="6"/>
      <c r="W691" s="6"/>
      <c r="X691" s="6"/>
      <c r="Y691" s="6"/>
      <c r="Z691" s="6"/>
      <c r="AA691" s="6"/>
      <c r="AB691" s="6"/>
      <c r="AC691" s="6"/>
      <c r="AD691" s="6"/>
      <c r="AE691" s="6"/>
      <c r="AF691" s="6"/>
      <c r="AG691" s="6"/>
      <c r="AH691" s="6"/>
      <c r="AI691" s="6"/>
      <c r="AJ691" s="6"/>
      <c r="AK691" s="6"/>
      <c r="AL691" s="6"/>
      <c r="AM691" s="6"/>
    </row>
    <row r="692" spans="16:39" s="4" customFormat="1" ht="15" customHeight="1" x14ac:dyDescent="0.25">
      <c r="P692" s="5"/>
      <c r="R692" s="171"/>
      <c r="T692" s="6"/>
      <c r="U692" s="6"/>
      <c r="V692" s="6"/>
      <c r="W692" s="6"/>
      <c r="X692" s="6"/>
      <c r="Y692" s="6"/>
      <c r="Z692" s="6"/>
      <c r="AA692" s="6"/>
      <c r="AB692" s="6"/>
      <c r="AC692" s="6"/>
      <c r="AD692" s="6"/>
      <c r="AE692" s="6"/>
      <c r="AF692" s="6"/>
      <c r="AG692" s="6"/>
      <c r="AH692" s="6"/>
      <c r="AI692" s="6"/>
      <c r="AJ692" s="6"/>
      <c r="AK692" s="6"/>
      <c r="AL692" s="6"/>
      <c r="AM692" s="6"/>
    </row>
    <row r="693" spans="16:39" s="4" customFormat="1" ht="15" customHeight="1" x14ac:dyDescent="0.25">
      <c r="P693" s="5"/>
      <c r="R693" s="171"/>
      <c r="T693" s="6"/>
      <c r="U693" s="6"/>
      <c r="V693" s="6"/>
      <c r="W693" s="6"/>
      <c r="X693" s="6"/>
      <c r="Y693" s="6"/>
      <c r="Z693" s="6"/>
      <c r="AA693" s="6"/>
      <c r="AB693" s="6"/>
      <c r="AC693" s="6"/>
      <c r="AD693" s="6"/>
      <c r="AE693" s="6"/>
      <c r="AF693" s="6"/>
      <c r="AG693" s="6"/>
      <c r="AH693" s="6"/>
      <c r="AI693" s="6"/>
      <c r="AJ693" s="6"/>
      <c r="AK693" s="6"/>
      <c r="AL693" s="6"/>
      <c r="AM693" s="6"/>
    </row>
    <row r="694" spans="16:39" s="4" customFormat="1" ht="15" customHeight="1" x14ac:dyDescent="0.25">
      <c r="P694" s="5"/>
      <c r="R694" s="171"/>
      <c r="T694" s="6"/>
      <c r="U694" s="6"/>
      <c r="V694" s="6"/>
      <c r="W694" s="6"/>
      <c r="X694" s="6"/>
      <c r="Y694" s="6"/>
      <c r="Z694" s="6"/>
      <c r="AA694" s="6"/>
      <c r="AB694" s="6"/>
      <c r="AC694" s="6"/>
      <c r="AD694" s="6"/>
      <c r="AE694" s="6"/>
      <c r="AF694" s="6"/>
      <c r="AG694" s="6"/>
      <c r="AH694" s="6"/>
      <c r="AI694" s="6"/>
      <c r="AJ694" s="6"/>
      <c r="AK694" s="6"/>
      <c r="AL694" s="6"/>
      <c r="AM694" s="6"/>
    </row>
    <row r="695" spans="16:39" s="4" customFormat="1" ht="15" customHeight="1" x14ac:dyDescent="0.25">
      <c r="P695" s="5"/>
      <c r="R695" s="171"/>
      <c r="T695" s="6"/>
      <c r="U695" s="6"/>
      <c r="V695" s="6"/>
      <c r="W695" s="6"/>
      <c r="X695" s="6"/>
      <c r="Y695" s="6"/>
      <c r="Z695" s="6"/>
      <c r="AA695" s="6"/>
      <c r="AB695" s="6"/>
      <c r="AC695" s="6"/>
      <c r="AD695" s="6"/>
      <c r="AE695" s="6"/>
      <c r="AF695" s="6"/>
      <c r="AG695" s="6"/>
      <c r="AH695" s="6"/>
      <c r="AI695" s="6"/>
      <c r="AJ695" s="6"/>
      <c r="AK695" s="6"/>
      <c r="AL695" s="6"/>
      <c r="AM695" s="6"/>
    </row>
    <row r="696" spans="16:39" s="4" customFormat="1" ht="15" customHeight="1" x14ac:dyDescent="0.25">
      <c r="P696" s="5"/>
      <c r="R696" s="171"/>
      <c r="T696" s="6"/>
      <c r="U696" s="6"/>
      <c r="V696" s="6"/>
      <c r="W696" s="6"/>
      <c r="X696" s="6"/>
      <c r="Y696" s="6"/>
      <c r="Z696" s="6"/>
      <c r="AA696" s="6"/>
      <c r="AB696" s="6"/>
      <c r="AC696" s="6"/>
      <c r="AD696" s="6"/>
      <c r="AE696" s="6"/>
      <c r="AF696" s="6"/>
      <c r="AG696" s="6"/>
      <c r="AH696" s="6"/>
      <c r="AI696" s="6"/>
      <c r="AJ696" s="6"/>
      <c r="AK696" s="6"/>
      <c r="AL696" s="6"/>
      <c r="AM696" s="6"/>
    </row>
    <row r="697" spans="16:39" s="4" customFormat="1" ht="15" customHeight="1" x14ac:dyDescent="0.25">
      <c r="P697" s="5"/>
      <c r="R697" s="171"/>
      <c r="T697" s="6"/>
      <c r="U697" s="6"/>
      <c r="V697" s="6"/>
      <c r="W697" s="6"/>
      <c r="X697" s="6"/>
      <c r="Y697" s="6"/>
      <c r="Z697" s="6"/>
      <c r="AA697" s="6"/>
      <c r="AB697" s="6"/>
      <c r="AC697" s="6"/>
      <c r="AD697" s="6"/>
      <c r="AE697" s="6"/>
      <c r="AF697" s="6"/>
      <c r="AG697" s="6"/>
      <c r="AH697" s="6"/>
      <c r="AI697" s="6"/>
      <c r="AJ697" s="6"/>
      <c r="AK697" s="6"/>
      <c r="AL697" s="6"/>
      <c r="AM697" s="6"/>
    </row>
    <row r="698" spans="16:39" s="4" customFormat="1" ht="15" customHeight="1" x14ac:dyDescent="0.25">
      <c r="P698" s="5"/>
      <c r="R698" s="171"/>
      <c r="T698" s="6"/>
      <c r="U698" s="6"/>
      <c r="V698" s="6"/>
      <c r="W698" s="6"/>
      <c r="X698" s="6"/>
      <c r="Y698" s="6"/>
      <c r="Z698" s="6"/>
      <c r="AA698" s="6"/>
      <c r="AB698" s="6"/>
      <c r="AC698" s="6"/>
      <c r="AD698" s="6"/>
      <c r="AE698" s="6"/>
      <c r="AF698" s="6"/>
      <c r="AG698" s="6"/>
      <c r="AH698" s="6"/>
      <c r="AI698" s="6"/>
      <c r="AJ698" s="6"/>
      <c r="AK698" s="6"/>
      <c r="AL698" s="6"/>
      <c r="AM698" s="6"/>
    </row>
    <row r="699" spans="16:39" s="4" customFormat="1" ht="15" customHeight="1" x14ac:dyDescent="0.25">
      <c r="P699" s="5"/>
      <c r="R699" s="171"/>
      <c r="T699" s="6"/>
      <c r="U699" s="6"/>
      <c r="V699" s="6"/>
      <c r="W699" s="6"/>
      <c r="X699" s="6"/>
      <c r="Y699" s="6"/>
      <c r="Z699" s="6"/>
      <c r="AA699" s="6"/>
      <c r="AB699" s="6"/>
      <c r="AC699" s="6"/>
      <c r="AD699" s="6"/>
      <c r="AE699" s="6"/>
      <c r="AF699" s="6"/>
      <c r="AG699" s="6"/>
      <c r="AH699" s="6"/>
      <c r="AI699" s="6"/>
      <c r="AJ699" s="6"/>
      <c r="AK699" s="6"/>
      <c r="AL699" s="6"/>
      <c r="AM699" s="6"/>
    </row>
    <row r="700" spans="16:39" s="4" customFormat="1" ht="15" customHeight="1" x14ac:dyDescent="0.25">
      <c r="P700" s="5"/>
      <c r="R700" s="171"/>
      <c r="T700" s="6"/>
      <c r="U700" s="6"/>
      <c r="V700" s="6"/>
      <c r="W700" s="6"/>
      <c r="X700" s="6"/>
      <c r="Y700" s="6"/>
      <c r="Z700" s="6"/>
      <c r="AA700" s="6"/>
      <c r="AB700" s="6"/>
      <c r="AC700" s="6"/>
      <c r="AD700" s="6"/>
      <c r="AE700" s="6"/>
      <c r="AF700" s="6"/>
      <c r="AG700" s="6"/>
      <c r="AH700" s="6"/>
      <c r="AI700" s="6"/>
      <c r="AJ700" s="6"/>
      <c r="AK700" s="6"/>
      <c r="AL700" s="6"/>
      <c r="AM700" s="6"/>
    </row>
    <row r="701" spans="16:39" s="4" customFormat="1" ht="15" customHeight="1" x14ac:dyDescent="0.25">
      <c r="P701" s="5"/>
      <c r="R701" s="171"/>
      <c r="T701" s="6"/>
      <c r="U701" s="6"/>
      <c r="V701" s="6"/>
      <c r="W701" s="6"/>
      <c r="X701" s="6"/>
      <c r="Y701" s="6"/>
      <c r="Z701" s="6"/>
      <c r="AA701" s="6"/>
      <c r="AB701" s="6"/>
      <c r="AC701" s="6"/>
      <c r="AD701" s="6"/>
      <c r="AE701" s="6"/>
      <c r="AF701" s="6"/>
      <c r="AG701" s="6"/>
      <c r="AH701" s="6"/>
      <c r="AI701" s="6"/>
      <c r="AJ701" s="6"/>
      <c r="AK701" s="6"/>
      <c r="AL701" s="6"/>
      <c r="AM701" s="6"/>
    </row>
    <row r="702" spans="16:39" s="4" customFormat="1" ht="15" customHeight="1" x14ac:dyDescent="0.25">
      <c r="P702" s="5"/>
      <c r="R702" s="171"/>
      <c r="T702" s="6"/>
      <c r="U702" s="6"/>
      <c r="V702" s="6"/>
      <c r="W702" s="6"/>
      <c r="X702" s="6"/>
      <c r="Y702" s="6"/>
      <c r="Z702" s="6"/>
      <c r="AA702" s="6"/>
      <c r="AB702" s="6"/>
      <c r="AC702" s="6"/>
      <c r="AD702" s="6"/>
      <c r="AE702" s="6"/>
      <c r="AF702" s="6"/>
      <c r="AG702" s="6"/>
      <c r="AH702" s="6"/>
      <c r="AI702" s="6"/>
      <c r="AJ702" s="6"/>
      <c r="AK702" s="6"/>
      <c r="AL702" s="6"/>
      <c r="AM702" s="6"/>
    </row>
    <row r="703" spans="16:39" s="4" customFormat="1" ht="15" customHeight="1" x14ac:dyDescent="0.25">
      <c r="P703" s="5"/>
      <c r="R703" s="171"/>
      <c r="T703" s="6"/>
      <c r="U703" s="6"/>
      <c r="V703" s="6"/>
      <c r="W703" s="6"/>
      <c r="X703" s="6"/>
      <c r="Y703" s="6"/>
      <c r="Z703" s="6"/>
      <c r="AA703" s="6"/>
      <c r="AB703" s="6"/>
      <c r="AC703" s="6"/>
      <c r="AD703" s="6"/>
      <c r="AE703" s="6"/>
      <c r="AF703" s="6"/>
      <c r="AG703" s="6"/>
      <c r="AH703" s="6"/>
      <c r="AI703" s="6"/>
      <c r="AJ703" s="6"/>
      <c r="AK703" s="6"/>
      <c r="AL703" s="6"/>
      <c r="AM703" s="6"/>
    </row>
    <row r="704" spans="16:39" s="4" customFormat="1" ht="15" customHeight="1" x14ac:dyDescent="0.25">
      <c r="P704" s="5"/>
      <c r="R704" s="171"/>
      <c r="T704" s="6"/>
      <c r="U704" s="6"/>
      <c r="V704" s="6"/>
      <c r="W704" s="6"/>
      <c r="X704" s="6"/>
      <c r="Y704" s="6"/>
      <c r="Z704" s="6"/>
      <c r="AA704" s="6"/>
      <c r="AB704" s="6"/>
      <c r="AC704" s="6"/>
      <c r="AD704" s="6"/>
      <c r="AE704" s="6"/>
      <c r="AF704" s="6"/>
      <c r="AG704" s="6"/>
      <c r="AH704" s="6"/>
      <c r="AI704" s="6"/>
      <c r="AJ704" s="6"/>
      <c r="AK704" s="6"/>
      <c r="AL704" s="6"/>
      <c r="AM704" s="6"/>
    </row>
    <row r="705" spans="16:39" s="4" customFormat="1" ht="15" customHeight="1" x14ac:dyDescent="0.25">
      <c r="P705" s="5"/>
      <c r="R705" s="171"/>
      <c r="T705" s="6"/>
      <c r="U705" s="6"/>
      <c r="V705" s="6"/>
      <c r="W705" s="6"/>
      <c r="X705" s="6"/>
      <c r="Y705" s="6"/>
      <c r="Z705" s="6"/>
      <c r="AA705" s="6"/>
      <c r="AB705" s="6"/>
      <c r="AC705" s="6"/>
      <c r="AD705" s="6"/>
      <c r="AE705" s="6"/>
      <c r="AF705" s="6"/>
      <c r="AG705" s="6"/>
      <c r="AH705" s="6"/>
      <c r="AI705" s="6"/>
      <c r="AJ705" s="6"/>
      <c r="AK705" s="6"/>
      <c r="AL705" s="6"/>
      <c r="AM705" s="6"/>
    </row>
    <row r="706" spans="16:39" s="4" customFormat="1" ht="15" customHeight="1" x14ac:dyDescent="0.25">
      <c r="P706" s="5"/>
      <c r="R706" s="171"/>
      <c r="T706" s="6"/>
      <c r="U706" s="6"/>
      <c r="V706" s="6"/>
      <c r="W706" s="6"/>
      <c r="X706" s="6"/>
      <c r="Y706" s="6"/>
      <c r="Z706" s="6"/>
      <c r="AA706" s="6"/>
      <c r="AB706" s="6"/>
      <c r="AC706" s="6"/>
      <c r="AD706" s="6"/>
      <c r="AE706" s="6"/>
      <c r="AF706" s="6"/>
      <c r="AG706" s="6"/>
      <c r="AH706" s="6"/>
      <c r="AI706" s="6"/>
      <c r="AJ706" s="6"/>
      <c r="AK706" s="6"/>
      <c r="AL706" s="6"/>
      <c r="AM706" s="6"/>
    </row>
    <row r="707" spans="16:39" s="4" customFormat="1" ht="15" customHeight="1" x14ac:dyDescent="0.25">
      <c r="P707" s="5"/>
      <c r="R707" s="171"/>
      <c r="T707" s="6"/>
      <c r="U707" s="6"/>
      <c r="V707" s="6"/>
      <c r="W707" s="6"/>
      <c r="X707" s="6"/>
      <c r="Y707" s="6"/>
      <c r="Z707" s="6"/>
      <c r="AA707" s="6"/>
      <c r="AB707" s="6"/>
      <c r="AC707" s="6"/>
      <c r="AD707" s="6"/>
      <c r="AE707" s="6"/>
      <c r="AF707" s="6"/>
      <c r="AG707" s="6"/>
      <c r="AH707" s="6"/>
      <c r="AI707" s="6"/>
      <c r="AJ707" s="6"/>
      <c r="AK707" s="6"/>
      <c r="AL707" s="6"/>
      <c r="AM707" s="6"/>
    </row>
    <row r="708" spans="16:39" s="4" customFormat="1" ht="15" customHeight="1" x14ac:dyDescent="0.25">
      <c r="P708" s="5"/>
      <c r="R708" s="171"/>
      <c r="T708" s="6"/>
      <c r="U708" s="6"/>
      <c r="V708" s="6"/>
      <c r="W708" s="6"/>
      <c r="X708" s="6"/>
      <c r="Y708" s="6"/>
      <c r="Z708" s="6"/>
      <c r="AA708" s="6"/>
      <c r="AB708" s="6"/>
      <c r="AC708" s="6"/>
      <c r="AD708" s="6"/>
      <c r="AE708" s="6"/>
      <c r="AF708" s="6"/>
      <c r="AG708" s="6"/>
      <c r="AH708" s="6"/>
      <c r="AI708" s="6"/>
      <c r="AJ708" s="6"/>
      <c r="AK708" s="6"/>
      <c r="AL708" s="6"/>
      <c r="AM708" s="6"/>
    </row>
    <row r="709" spans="16:39" s="4" customFormat="1" ht="15" customHeight="1" x14ac:dyDescent="0.25">
      <c r="P709" s="5"/>
      <c r="R709" s="171"/>
      <c r="T709" s="6"/>
      <c r="U709" s="6"/>
      <c r="V709" s="6"/>
      <c r="W709" s="6"/>
      <c r="X709" s="6"/>
      <c r="Y709" s="6"/>
      <c r="Z709" s="6"/>
      <c r="AA709" s="6"/>
      <c r="AB709" s="6"/>
      <c r="AC709" s="6"/>
      <c r="AD709" s="6"/>
      <c r="AE709" s="6"/>
      <c r="AF709" s="6"/>
      <c r="AG709" s="6"/>
      <c r="AH709" s="6"/>
      <c r="AI709" s="6"/>
      <c r="AJ709" s="6"/>
      <c r="AK709" s="6"/>
      <c r="AL709" s="6"/>
      <c r="AM709" s="6"/>
    </row>
    <row r="710" spans="16:39" s="4" customFormat="1" ht="15" customHeight="1" x14ac:dyDescent="0.25">
      <c r="P710" s="5"/>
      <c r="R710" s="171"/>
      <c r="T710" s="6"/>
      <c r="U710" s="6"/>
      <c r="V710" s="6"/>
      <c r="W710" s="6"/>
      <c r="X710" s="6"/>
      <c r="Y710" s="6"/>
      <c r="Z710" s="6"/>
      <c r="AA710" s="6"/>
      <c r="AB710" s="6"/>
      <c r="AC710" s="6"/>
      <c r="AD710" s="6"/>
      <c r="AE710" s="6"/>
      <c r="AF710" s="6"/>
      <c r="AG710" s="6"/>
      <c r="AH710" s="6"/>
      <c r="AI710" s="6"/>
      <c r="AJ710" s="6"/>
      <c r="AK710" s="6"/>
      <c r="AL710" s="6"/>
      <c r="AM710" s="6"/>
    </row>
    <row r="711" spans="16:39" s="4" customFormat="1" ht="15" customHeight="1" x14ac:dyDescent="0.25">
      <c r="P711" s="5"/>
      <c r="R711" s="171"/>
      <c r="T711" s="6"/>
      <c r="U711" s="6"/>
      <c r="V711" s="6"/>
      <c r="W711" s="6"/>
      <c r="X711" s="6"/>
      <c r="Y711" s="6"/>
      <c r="Z711" s="6"/>
      <c r="AA711" s="6"/>
      <c r="AB711" s="6"/>
      <c r="AC711" s="6"/>
      <c r="AD711" s="6"/>
      <c r="AE711" s="6"/>
      <c r="AF711" s="6"/>
      <c r="AG711" s="6"/>
      <c r="AH711" s="6"/>
      <c r="AI711" s="6"/>
      <c r="AJ711" s="6"/>
      <c r="AK711" s="6"/>
      <c r="AL711" s="6"/>
      <c r="AM711" s="6"/>
    </row>
    <row r="712" spans="16:39" s="4" customFormat="1" ht="15" customHeight="1" x14ac:dyDescent="0.25">
      <c r="P712" s="5"/>
      <c r="R712" s="171"/>
      <c r="T712" s="6"/>
      <c r="U712" s="6"/>
      <c r="V712" s="6"/>
      <c r="W712" s="6"/>
      <c r="X712" s="6"/>
      <c r="Y712" s="6"/>
      <c r="Z712" s="6"/>
      <c r="AA712" s="6"/>
      <c r="AB712" s="6"/>
      <c r="AC712" s="6"/>
      <c r="AD712" s="6"/>
      <c r="AE712" s="6"/>
      <c r="AF712" s="6"/>
      <c r="AG712" s="6"/>
      <c r="AH712" s="6"/>
      <c r="AI712" s="6"/>
      <c r="AJ712" s="6"/>
      <c r="AK712" s="6"/>
      <c r="AL712" s="6"/>
      <c r="AM712" s="6"/>
    </row>
    <row r="713" spans="16:39" s="4" customFormat="1" ht="15" customHeight="1" x14ac:dyDescent="0.25">
      <c r="P713" s="5"/>
      <c r="R713" s="171"/>
      <c r="T713" s="6"/>
      <c r="U713" s="6"/>
      <c r="V713" s="6"/>
      <c r="W713" s="6"/>
      <c r="X713" s="6"/>
      <c r="Y713" s="6"/>
      <c r="Z713" s="6"/>
      <c r="AA713" s="6"/>
      <c r="AB713" s="6"/>
      <c r="AC713" s="6"/>
      <c r="AD713" s="6"/>
      <c r="AE713" s="6"/>
      <c r="AF713" s="6"/>
      <c r="AG713" s="6"/>
      <c r="AH713" s="6"/>
      <c r="AI713" s="6"/>
      <c r="AJ713" s="6"/>
      <c r="AK713" s="6"/>
      <c r="AL713" s="6"/>
      <c r="AM713" s="6"/>
    </row>
    <row r="714" spans="16:39" s="4" customFormat="1" ht="15" customHeight="1" x14ac:dyDescent="0.25">
      <c r="P714" s="5"/>
      <c r="R714" s="171"/>
      <c r="T714" s="6"/>
      <c r="U714" s="6"/>
      <c r="V714" s="6"/>
      <c r="W714" s="6"/>
      <c r="X714" s="6"/>
      <c r="Y714" s="6"/>
      <c r="Z714" s="6"/>
      <c r="AA714" s="6"/>
      <c r="AB714" s="6"/>
      <c r="AC714" s="6"/>
      <c r="AD714" s="6"/>
      <c r="AE714" s="6"/>
      <c r="AF714" s="6"/>
      <c r="AG714" s="6"/>
      <c r="AH714" s="6"/>
      <c r="AI714" s="6"/>
      <c r="AJ714" s="6"/>
      <c r="AK714" s="6"/>
      <c r="AL714" s="6"/>
      <c r="AM714" s="6"/>
    </row>
    <row r="715" spans="16:39" s="4" customFormat="1" ht="15" customHeight="1" x14ac:dyDescent="0.25">
      <c r="P715" s="5"/>
      <c r="R715" s="171"/>
      <c r="T715" s="6"/>
      <c r="U715" s="6"/>
      <c r="V715" s="6"/>
      <c r="W715" s="6"/>
      <c r="X715" s="6"/>
      <c r="Y715" s="6"/>
      <c r="Z715" s="6"/>
      <c r="AA715" s="6"/>
      <c r="AB715" s="6"/>
      <c r="AC715" s="6"/>
      <c r="AD715" s="6"/>
      <c r="AE715" s="6"/>
      <c r="AF715" s="6"/>
      <c r="AG715" s="6"/>
      <c r="AH715" s="6"/>
      <c r="AI715" s="6"/>
      <c r="AJ715" s="6"/>
      <c r="AK715" s="6"/>
      <c r="AL715" s="6"/>
      <c r="AM715" s="6"/>
    </row>
    <row r="716" spans="16:39" s="4" customFormat="1" ht="15" customHeight="1" x14ac:dyDescent="0.25">
      <c r="P716" s="5"/>
      <c r="R716" s="171"/>
      <c r="T716" s="6"/>
      <c r="U716" s="6"/>
      <c r="V716" s="6"/>
      <c r="W716" s="6"/>
      <c r="X716" s="6"/>
      <c r="Y716" s="6"/>
      <c r="Z716" s="6"/>
      <c r="AA716" s="6"/>
      <c r="AB716" s="6"/>
      <c r="AC716" s="6"/>
      <c r="AD716" s="6"/>
      <c r="AE716" s="6"/>
      <c r="AF716" s="6"/>
      <c r="AG716" s="6"/>
      <c r="AH716" s="6"/>
      <c r="AI716" s="6"/>
      <c r="AJ716" s="6"/>
      <c r="AK716" s="6"/>
      <c r="AL716" s="6"/>
      <c r="AM716" s="6"/>
    </row>
    <row r="717" spans="16:39" s="4" customFormat="1" ht="15" customHeight="1" x14ac:dyDescent="0.25">
      <c r="P717" s="5"/>
      <c r="R717" s="171"/>
      <c r="T717" s="6"/>
      <c r="U717" s="6"/>
      <c r="V717" s="6"/>
      <c r="W717" s="6"/>
      <c r="X717" s="6"/>
      <c r="Y717" s="6"/>
      <c r="Z717" s="6"/>
      <c r="AA717" s="6"/>
      <c r="AB717" s="6"/>
      <c r="AC717" s="6"/>
      <c r="AD717" s="6"/>
      <c r="AE717" s="6"/>
      <c r="AF717" s="6"/>
      <c r="AG717" s="6"/>
      <c r="AH717" s="6"/>
      <c r="AI717" s="6"/>
      <c r="AJ717" s="6"/>
      <c r="AK717" s="6"/>
      <c r="AL717" s="6"/>
      <c r="AM717" s="6"/>
    </row>
    <row r="718" spans="16:39" s="4" customFormat="1" ht="15" customHeight="1" x14ac:dyDescent="0.25">
      <c r="P718" s="5"/>
      <c r="R718" s="171"/>
      <c r="T718" s="6"/>
      <c r="U718" s="6"/>
      <c r="V718" s="6"/>
      <c r="W718" s="6"/>
      <c r="X718" s="6"/>
      <c r="Y718" s="6"/>
      <c r="Z718" s="6"/>
      <c r="AA718" s="6"/>
      <c r="AB718" s="6"/>
      <c r="AC718" s="6"/>
      <c r="AD718" s="6"/>
      <c r="AE718" s="6"/>
      <c r="AF718" s="6"/>
      <c r="AG718" s="6"/>
      <c r="AH718" s="6"/>
      <c r="AI718" s="6"/>
      <c r="AJ718" s="6"/>
      <c r="AK718" s="6"/>
      <c r="AL718" s="6"/>
      <c r="AM718" s="6"/>
    </row>
    <row r="719" spans="16:39" s="4" customFormat="1" ht="15" customHeight="1" x14ac:dyDescent="0.25">
      <c r="P719" s="5"/>
      <c r="R719" s="171"/>
      <c r="T719" s="6"/>
      <c r="U719" s="6"/>
      <c r="V719" s="6"/>
      <c r="W719" s="6"/>
      <c r="X719" s="6"/>
      <c r="Y719" s="6"/>
      <c r="Z719" s="6"/>
      <c r="AA719" s="6"/>
      <c r="AB719" s="6"/>
      <c r="AC719" s="6"/>
      <c r="AD719" s="6"/>
      <c r="AE719" s="6"/>
      <c r="AF719" s="6"/>
      <c r="AG719" s="6"/>
      <c r="AH719" s="6"/>
      <c r="AI719" s="6"/>
      <c r="AJ719" s="6"/>
      <c r="AK719" s="6"/>
      <c r="AL719" s="6"/>
      <c r="AM719" s="6"/>
    </row>
    <row r="720" spans="16:39" s="4" customFormat="1" ht="15" customHeight="1" x14ac:dyDescent="0.25">
      <c r="P720" s="5"/>
      <c r="R720" s="171"/>
      <c r="T720" s="6"/>
      <c r="U720" s="6"/>
      <c r="V720" s="6"/>
      <c r="W720" s="6"/>
      <c r="X720" s="6"/>
      <c r="Y720" s="6"/>
      <c r="Z720" s="6"/>
      <c r="AA720" s="6"/>
      <c r="AB720" s="6"/>
      <c r="AC720" s="6"/>
      <c r="AD720" s="6"/>
      <c r="AE720" s="6"/>
      <c r="AF720" s="6"/>
      <c r="AG720" s="6"/>
      <c r="AH720" s="6"/>
      <c r="AI720" s="6"/>
      <c r="AJ720" s="6"/>
      <c r="AK720" s="6"/>
      <c r="AL720" s="6"/>
      <c r="AM720" s="6"/>
    </row>
    <row r="721" spans="16:39" s="4" customFormat="1" ht="15" customHeight="1" x14ac:dyDescent="0.25">
      <c r="P721" s="5"/>
      <c r="R721" s="171"/>
      <c r="T721" s="6"/>
      <c r="U721" s="6"/>
      <c r="V721" s="6"/>
      <c r="W721" s="6"/>
      <c r="X721" s="6"/>
      <c r="Y721" s="6"/>
      <c r="Z721" s="6"/>
      <c r="AA721" s="6"/>
      <c r="AB721" s="6"/>
      <c r="AC721" s="6"/>
      <c r="AD721" s="6"/>
      <c r="AE721" s="6"/>
      <c r="AF721" s="6"/>
      <c r="AG721" s="6"/>
      <c r="AH721" s="6"/>
      <c r="AI721" s="6"/>
      <c r="AJ721" s="6"/>
      <c r="AK721" s="6"/>
      <c r="AL721" s="6"/>
      <c r="AM721" s="6"/>
    </row>
    <row r="722" spans="16:39" s="4" customFormat="1" ht="15" customHeight="1" x14ac:dyDescent="0.25">
      <c r="P722" s="5"/>
      <c r="R722" s="171"/>
      <c r="T722" s="6"/>
      <c r="U722" s="6"/>
      <c r="V722" s="6"/>
      <c r="W722" s="6"/>
      <c r="X722" s="6"/>
      <c r="Y722" s="6"/>
      <c r="Z722" s="6"/>
      <c r="AA722" s="6"/>
      <c r="AB722" s="6"/>
      <c r="AC722" s="6"/>
      <c r="AD722" s="6"/>
      <c r="AE722" s="6"/>
      <c r="AF722" s="6"/>
      <c r="AG722" s="6"/>
      <c r="AH722" s="6"/>
      <c r="AI722" s="6"/>
      <c r="AJ722" s="6"/>
      <c r="AK722" s="6"/>
      <c r="AL722" s="6"/>
      <c r="AM722" s="6"/>
    </row>
    <row r="723" spans="16:39" s="4" customFormat="1" ht="15" customHeight="1" x14ac:dyDescent="0.25">
      <c r="P723" s="5"/>
      <c r="R723" s="171"/>
      <c r="T723" s="6"/>
      <c r="U723" s="6"/>
      <c r="V723" s="6"/>
      <c r="W723" s="6"/>
      <c r="X723" s="6"/>
      <c r="Y723" s="6"/>
      <c r="Z723" s="6"/>
      <c r="AA723" s="6"/>
      <c r="AB723" s="6"/>
      <c r="AC723" s="6"/>
      <c r="AD723" s="6"/>
      <c r="AE723" s="6"/>
      <c r="AF723" s="6"/>
      <c r="AG723" s="6"/>
      <c r="AH723" s="6"/>
      <c r="AI723" s="6"/>
      <c r="AJ723" s="6"/>
      <c r="AK723" s="6"/>
      <c r="AL723" s="6"/>
      <c r="AM723" s="6"/>
    </row>
    <row r="724" spans="16:39" s="4" customFormat="1" ht="15" customHeight="1" x14ac:dyDescent="0.25">
      <c r="P724" s="5"/>
      <c r="R724" s="171"/>
      <c r="T724" s="6"/>
      <c r="U724" s="6"/>
      <c r="V724" s="6"/>
      <c r="W724" s="6"/>
      <c r="X724" s="6"/>
      <c r="Y724" s="6"/>
      <c r="Z724" s="6"/>
      <c r="AA724" s="6"/>
      <c r="AB724" s="6"/>
      <c r="AC724" s="6"/>
      <c r="AD724" s="6"/>
      <c r="AE724" s="6"/>
      <c r="AF724" s="6"/>
      <c r="AG724" s="6"/>
      <c r="AH724" s="6"/>
      <c r="AI724" s="6"/>
      <c r="AJ724" s="6"/>
      <c r="AK724" s="6"/>
      <c r="AL724" s="6"/>
      <c r="AM724" s="6"/>
    </row>
    <row r="725" spans="16:39" s="4" customFormat="1" ht="15" customHeight="1" x14ac:dyDescent="0.25">
      <c r="P725" s="5"/>
      <c r="R725" s="171"/>
      <c r="T725" s="6"/>
      <c r="U725" s="6"/>
      <c r="V725" s="6"/>
      <c r="W725" s="6"/>
      <c r="X725" s="6"/>
      <c r="Y725" s="6"/>
      <c r="Z725" s="6"/>
      <c r="AA725" s="6"/>
      <c r="AB725" s="6"/>
      <c r="AC725" s="6"/>
      <c r="AD725" s="6"/>
      <c r="AE725" s="6"/>
      <c r="AF725" s="6"/>
      <c r="AG725" s="6"/>
      <c r="AH725" s="6"/>
      <c r="AI725" s="6"/>
      <c r="AJ725" s="6"/>
      <c r="AK725" s="6"/>
      <c r="AL725" s="6"/>
      <c r="AM725" s="6"/>
    </row>
    <row r="726" spans="16:39" s="4" customFormat="1" ht="15" customHeight="1" x14ac:dyDescent="0.25">
      <c r="P726" s="5"/>
      <c r="R726" s="171"/>
      <c r="T726" s="6"/>
      <c r="U726" s="6"/>
      <c r="V726" s="6"/>
      <c r="W726" s="6"/>
      <c r="X726" s="6"/>
      <c r="Y726" s="6"/>
      <c r="Z726" s="6"/>
      <c r="AA726" s="6"/>
      <c r="AB726" s="6"/>
      <c r="AC726" s="6"/>
      <c r="AD726" s="6"/>
      <c r="AE726" s="6"/>
      <c r="AF726" s="6"/>
      <c r="AG726" s="6"/>
      <c r="AH726" s="6"/>
      <c r="AI726" s="6"/>
      <c r="AJ726" s="6"/>
      <c r="AK726" s="6"/>
      <c r="AL726" s="6"/>
      <c r="AM726" s="6"/>
    </row>
    <row r="727" spans="16:39" s="4" customFormat="1" ht="15" customHeight="1" x14ac:dyDescent="0.25">
      <c r="P727" s="5"/>
      <c r="R727" s="171"/>
      <c r="T727" s="6"/>
      <c r="U727" s="6"/>
      <c r="V727" s="6"/>
      <c r="W727" s="6"/>
      <c r="X727" s="6"/>
      <c r="Y727" s="6"/>
      <c r="Z727" s="6"/>
      <c r="AA727" s="6"/>
      <c r="AB727" s="6"/>
      <c r="AC727" s="6"/>
      <c r="AD727" s="6"/>
      <c r="AE727" s="6"/>
      <c r="AF727" s="6"/>
      <c r="AG727" s="6"/>
      <c r="AH727" s="6"/>
      <c r="AI727" s="6"/>
      <c r="AJ727" s="6"/>
      <c r="AK727" s="6"/>
      <c r="AL727" s="6"/>
      <c r="AM727" s="6"/>
    </row>
    <row r="728" spans="16:39" s="4" customFormat="1" ht="15" customHeight="1" x14ac:dyDescent="0.25">
      <c r="P728" s="5"/>
      <c r="R728" s="171"/>
      <c r="T728" s="6"/>
      <c r="U728" s="6"/>
      <c r="V728" s="6"/>
      <c r="W728" s="6"/>
      <c r="X728" s="6"/>
      <c r="Y728" s="6"/>
      <c r="Z728" s="6"/>
      <c r="AA728" s="6"/>
      <c r="AB728" s="6"/>
      <c r="AC728" s="6"/>
      <c r="AD728" s="6"/>
      <c r="AE728" s="6"/>
      <c r="AF728" s="6"/>
      <c r="AG728" s="6"/>
      <c r="AH728" s="6"/>
      <c r="AI728" s="6"/>
      <c r="AJ728" s="6"/>
      <c r="AK728" s="6"/>
      <c r="AL728" s="6"/>
      <c r="AM728" s="6"/>
    </row>
    <row r="729" spans="16:39" s="4" customFormat="1" ht="15" customHeight="1" x14ac:dyDescent="0.25">
      <c r="P729" s="5"/>
      <c r="R729" s="171"/>
      <c r="T729" s="6"/>
      <c r="U729" s="6"/>
      <c r="V729" s="6"/>
      <c r="W729" s="6"/>
      <c r="X729" s="6"/>
      <c r="Y729" s="6"/>
      <c r="Z729" s="6"/>
      <c r="AA729" s="6"/>
      <c r="AB729" s="6"/>
      <c r="AC729" s="6"/>
      <c r="AD729" s="6"/>
      <c r="AE729" s="6"/>
      <c r="AF729" s="6"/>
      <c r="AG729" s="6"/>
      <c r="AH729" s="6"/>
      <c r="AI729" s="6"/>
      <c r="AJ729" s="6"/>
      <c r="AK729" s="6"/>
      <c r="AL729" s="6"/>
      <c r="AM729" s="6"/>
    </row>
    <row r="730" spans="16:39" s="4" customFormat="1" ht="15" customHeight="1" x14ac:dyDescent="0.25">
      <c r="P730" s="5"/>
      <c r="R730" s="171"/>
      <c r="T730" s="6"/>
      <c r="U730" s="6"/>
      <c r="V730" s="6"/>
      <c r="W730" s="6"/>
      <c r="X730" s="6"/>
      <c r="Y730" s="6"/>
      <c r="Z730" s="6"/>
      <c r="AA730" s="6"/>
      <c r="AB730" s="6"/>
      <c r="AC730" s="6"/>
      <c r="AD730" s="6"/>
      <c r="AE730" s="6"/>
      <c r="AF730" s="6"/>
      <c r="AG730" s="6"/>
      <c r="AH730" s="6"/>
      <c r="AI730" s="6"/>
      <c r="AJ730" s="6"/>
      <c r="AK730" s="6"/>
      <c r="AL730" s="6"/>
      <c r="AM730" s="6"/>
    </row>
    <row r="731" spans="16:39" s="4" customFormat="1" ht="15" customHeight="1" x14ac:dyDescent="0.25">
      <c r="P731" s="5"/>
      <c r="R731" s="171"/>
      <c r="T731" s="6"/>
      <c r="U731" s="6"/>
      <c r="V731" s="6"/>
      <c r="W731" s="6"/>
      <c r="X731" s="6"/>
      <c r="Y731" s="6"/>
      <c r="Z731" s="6"/>
      <c r="AA731" s="6"/>
      <c r="AB731" s="6"/>
      <c r="AC731" s="6"/>
      <c r="AD731" s="6"/>
      <c r="AE731" s="6"/>
      <c r="AF731" s="6"/>
      <c r="AG731" s="6"/>
      <c r="AH731" s="6"/>
      <c r="AI731" s="6"/>
      <c r="AJ731" s="6"/>
      <c r="AK731" s="6"/>
      <c r="AL731" s="6"/>
      <c r="AM731" s="6"/>
    </row>
    <row r="732" spans="16:39" s="4" customFormat="1" ht="15" customHeight="1" x14ac:dyDescent="0.25">
      <c r="P732" s="5"/>
      <c r="R732" s="171"/>
      <c r="T732" s="6"/>
      <c r="U732" s="6"/>
      <c r="V732" s="6"/>
      <c r="W732" s="6"/>
      <c r="X732" s="6"/>
      <c r="Y732" s="6"/>
      <c r="Z732" s="6"/>
      <c r="AA732" s="6"/>
      <c r="AB732" s="6"/>
      <c r="AC732" s="6"/>
      <c r="AD732" s="6"/>
      <c r="AE732" s="6"/>
      <c r="AF732" s="6"/>
      <c r="AG732" s="6"/>
      <c r="AH732" s="6"/>
      <c r="AI732" s="6"/>
      <c r="AJ732" s="6"/>
      <c r="AK732" s="6"/>
      <c r="AL732" s="6"/>
      <c r="AM732" s="6"/>
    </row>
    <row r="733" spans="16:39" s="4" customFormat="1" ht="15" customHeight="1" x14ac:dyDescent="0.25">
      <c r="P733" s="5"/>
      <c r="R733" s="171"/>
      <c r="T733" s="6"/>
      <c r="U733" s="6"/>
      <c r="V733" s="6"/>
      <c r="W733" s="6"/>
      <c r="X733" s="6"/>
      <c r="Y733" s="6"/>
      <c r="Z733" s="6"/>
      <c r="AA733" s="6"/>
      <c r="AB733" s="6"/>
      <c r="AC733" s="6"/>
      <c r="AD733" s="6"/>
      <c r="AE733" s="6"/>
      <c r="AF733" s="6"/>
      <c r="AG733" s="6"/>
      <c r="AH733" s="6"/>
      <c r="AI733" s="6"/>
      <c r="AJ733" s="6"/>
      <c r="AK733" s="6"/>
      <c r="AL733" s="6"/>
      <c r="AM733" s="6"/>
    </row>
    <row r="734" spans="16:39" s="4" customFormat="1" ht="15" customHeight="1" x14ac:dyDescent="0.25">
      <c r="P734" s="5"/>
      <c r="R734" s="171"/>
      <c r="T734" s="6"/>
      <c r="U734" s="6"/>
      <c r="V734" s="6"/>
      <c r="W734" s="6"/>
      <c r="X734" s="6"/>
      <c r="Y734" s="6"/>
      <c r="Z734" s="6"/>
      <c r="AA734" s="6"/>
      <c r="AB734" s="6"/>
      <c r="AC734" s="6"/>
      <c r="AD734" s="6"/>
      <c r="AE734" s="6"/>
      <c r="AF734" s="6"/>
      <c r="AG734" s="6"/>
      <c r="AH734" s="6"/>
      <c r="AI734" s="6"/>
      <c r="AJ734" s="6"/>
      <c r="AK734" s="6"/>
      <c r="AL734" s="6"/>
      <c r="AM734" s="6"/>
    </row>
    <row r="735" spans="16:39" s="4" customFormat="1" ht="15" customHeight="1" x14ac:dyDescent="0.25">
      <c r="P735" s="5"/>
      <c r="R735" s="171"/>
      <c r="T735" s="6"/>
      <c r="U735" s="6"/>
      <c r="V735" s="6"/>
      <c r="W735" s="6"/>
      <c r="X735" s="6"/>
      <c r="Y735" s="6"/>
      <c r="Z735" s="6"/>
      <c r="AA735" s="6"/>
      <c r="AB735" s="6"/>
      <c r="AC735" s="6"/>
      <c r="AD735" s="6"/>
      <c r="AE735" s="6"/>
      <c r="AF735" s="6"/>
      <c r="AG735" s="6"/>
      <c r="AH735" s="6"/>
      <c r="AI735" s="6"/>
      <c r="AJ735" s="6"/>
      <c r="AK735" s="6"/>
      <c r="AL735" s="6"/>
      <c r="AM735" s="6"/>
    </row>
    <row r="736" spans="16:39" s="4" customFormat="1" ht="15" customHeight="1" x14ac:dyDescent="0.25">
      <c r="P736" s="5"/>
      <c r="R736" s="171"/>
      <c r="T736" s="6"/>
      <c r="U736" s="6"/>
      <c r="V736" s="6"/>
      <c r="W736" s="6"/>
      <c r="X736" s="6"/>
      <c r="Y736" s="6"/>
      <c r="Z736" s="6"/>
      <c r="AA736" s="6"/>
      <c r="AB736" s="6"/>
      <c r="AC736" s="6"/>
      <c r="AD736" s="6"/>
      <c r="AE736" s="6"/>
      <c r="AF736" s="6"/>
      <c r="AG736" s="6"/>
      <c r="AH736" s="6"/>
      <c r="AI736" s="6"/>
      <c r="AJ736" s="6"/>
      <c r="AK736" s="6"/>
      <c r="AL736" s="6"/>
      <c r="AM736" s="6"/>
    </row>
    <row r="737" spans="16:39" s="4" customFormat="1" ht="15" customHeight="1" x14ac:dyDescent="0.25">
      <c r="P737" s="5"/>
      <c r="R737" s="171"/>
      <c r="T737" s="6"/>
      <c r="U737" s="6"/>
      <c r="V737" s="6"/>
      <c r="W737" s="6"/>
      <c r="X737" s="6"/>
      <c r="Y737" s="6"/>
      <c r="Z737" s="6"/>
      <c r="AA737" s="6"/>
      <c r="AB737" s="6"/>
      <c r="AC737" s="6"/>
      <c r="AD737" s="6"/>
      <c r="AE737" s="6"/>
      <c r="AF737" s="6"/>
      <c r="AG737" s="6"/>
      <c r="AH737" s="6"/>
      <c r="AI737" s="6"/>
      <c r="AJ737" s="6"/>
      <c r="AK737" s="6"/>
      <c r="AL737" s="6"/>
      <c r="AM737" s="6"/>
    </row>
    <row r="738" spans="16:39" s="4" customFormat="1" ht="15" customHeight="1" x14ac:dyDescent="0.25">
      <c r="P738" s="5"/>
      <c r="R738" s="171"/>
      <c r="T738" s="6"/>
      <c r="U738" s="6"/>
      <c r="V738" s="6"/>
      <c r="W738" s="6"/>
      <c r="X738" s="6"/>
      <c r="Y738" s="6"/>
      <c r="Z738" s="6"/>
      <c r="AA738" s="6"/>
      <c r="AB738" s="6"/>
      <c r="AC738" s="6"/>
      <c r="AD738" s="6"/>
      <c r="AE738" s="6"/>
      <c r="AF738" s="6"/>
      <c r="AG738" s="6"/>
      <c r="AH738" s="6"/>
      <c r="AI738" s="6"/>
      <c r="AJ738" s="6"/>
      <c r="AK738" s="6"/>
      <c r="AL738" s="6"/>
      <c r="AM738" s="6"/>
    </row>
    <row r="739" spans="16:39" s="4" customFormat="1" ht="15" customHeight="1" x14ac:dyDescent="0.25">
      <c r="P739" s="5"/>
      <c r="R739" s="171"/>
      <c r="T739" s="6"/>
      <c r="U739" s="6"/>
      <c r="V739" s="6"/>
      <c r="W739" s="6"/>
      <c r="X739" s="6"/>
      <c r="Y739" s="6"/>
      <c r="Z739" s="6"/>
      <c r="AA739" s="6"/>
      <c r="AB739" s="6"/>
      <c r="AC739" s="6"/>
      <c r="AD739" s="6"/>
      <c r="AE739" s="6"/>
      <c r="AF739" s="6"/>
      <c r="AG739" s="6"/>
      <c r="AH739" s="6"/>
      <c r="AI739" s="6"/>
      <c r="AJ739" s="6"/>
      <c r="AK739" s="6"/>
      <c r="AL739" s="6"/>
      <c r="AM739" s="6"/>
    </row>
    <row r="740" spans="16:39" s="4" customFormat="1" ht="15" customHeight="1" x14ac:dyDescent="0.25">
      <c r="P740" s="5"/>
      <c r="R740" s="171"/>
      <c r="T740" s="6"/>
      <c r="U740" s="6"/>
      <c r="V740" s="6"/>
      <c r="W740" s="6"/>
      <c r="X740" s="6"/>
      <c r="Y740" s="6"/>
      <c r="Z740" s="6"/>
      <c r="AA740" s="6"/>
      <c r="AB740" s="6"/>
      <c r="AC740" s="6"/>
      <c r="AD740" s="6"/>
      <c r="AE740" s="6"/>
      <c r="AF740" s="6"/>
      <c r="AG740" s="6"/>
      <c r="AH740" s="6"/>
      <c r="AI740" s="6"/>
      <c r="AJ740" s="6"/>
      <c r="AK740" s="6"/>
      <c r="AL740" s="6"/>
      <c r="AM740" s="6"/>
    </row>
    <row r="741" spans="16:39" s="4" customFormat="1" ht="15" customHeight="1" x14ac:dyDescent="0.25">
      <c r="P741" s="5"/>
      <c r="R741" s="171"/>
      <c r="T741" s="6"/>
      <c r="U741" s="6"/>
      <c r="V741" s="6"/>
      <c r="W741" s="6"/>
      <c r="X741" s="6"/>
      <c r="Y741" s="6"/>
      <c r="Z741" s="6"/>
      <c r="AA741" s="6"/>
      <c r="AB741" s="6"/>
      <c r="AC741" s="6"/>
      <c r="AD741" s="6"/>
      <c r="AE741" s="6"/>
      <c r="AF741" s="6"/>
      <c r="AG741" s="6"/>
      <c r="AH741" s="6"/>
      <c r="AI741" s="6"/>
      <c r="AJ741" s="6"/>
      <c r="AK741" s="6"/>
      <c r="AL741" s="6"/>
      <c r="AM741" s="6"/>
    </row>
    <row r="742" spans="16:39" s="4" customFormat="1" ht="15" customHeight="1" x14ac:dyDescent="0.25">
      <c r="P742" s="5"/>
      <c r="R742" s="171"/>
      <c r="T742" s="6"/>
      <c r="U742" s="6"/>
      <c r="V742" s="6"/>
      <c r="W742" s="6"/>
      <c r="X742" s="6"/>
      <c r="Y742" s="6"/>
      <c r="Z742" s="6"/>
      <c r="AA742" s="6"/>
      <c r="AB742" s="6"/>
      <c r="AC742" s="6"/>
      <c r="AD742" s="6"/>
      <c r="AE742" s="6"/>
      <c r="AF742" s="6"/>
      <c r="AG742" s="6"/>
      <c r="AH742" s="6"/>
      <c r="AI742" s="6"/>
      <c r="AJ742" s="6"/>
      <c r="AK742" s="6"/>
      <c r="AL742" s="6"/>
      <c r="AM742" s="6"/>
    </row>
    <row r="743" spans="16:39" s="4" customFormat="1" ht="15" customHeight="1" x14ac:dyDescent="0.25">
      <c r="P743" s="5"/>
      <c r="R743" s="171"/>
      <c r="T743" s="6"/>
      <c r="U743" s="6"/>
      <c r="V743" s="6"/>
      <c r="W743" s="6"/>
      <c r="X743" s="6"/>
      <c r="Y743" s="6"/>
      <c r="Z743" s="6"/>
      <c r="AA743" s="6"/>
      <c r="AB743" s="6"/>
      <c r="AC743" s="6"/>
      <c r="AD743" s="6"/>
      <c r="AE743" s="6"/>
      <c r="AF743" s="6"/>
      <c r="AG743" s="6"/>
      <c r="AH743" s="6"/>
      <c r="AI743" s="6"/>
      <c r="AJ743" s="6"/>
      <c r="AK743" s="6"/>
      <c r="AL743" s="6"/>
      <c r="AM743" s="6"/>
    </row>
    <row r="744" spans="16:39" s="4" customFormat="1" ht="15" customHeight="1" x14ac:dyDescent="0.25">
      <c r="P744" s="5"/>
      <c r="R744" s="171"/>
      <c r="T744" s="6"/>
      <c r="U744" s="6"/>
      <c r="V744" s="6"/>
      <c r="W744" s="6"/>
      <c r="X744" s="6"/>
      <c r="Y744" s="6"/>
      <c r="Z744" s="6"/>
      <c r="AA744" s="6"/>
      <c r="AB744" s="6"/>
      <c r="AC744" s="6"/>
      <c r="AD744" s="6"/>
      <c r="AE744" s="6"/>
      <c r="AF744" s="6"/>
      <c r="AG744" s="6"/>
      <c r="AH744" s="6"/>
      <c r="AI744" s="6"/>
      <c r="AJ744" s="6"/>
      <c r="AK744" s="6"/>
      <c r="AL744" s="6"/>
      <c r="AM744" s="6"/>
    </row>
    <row r="745" spans="16:39" s="4" customFormat="1" ht="15" customHeight="1" x14ac:dyDescent="0.25">
      <c r="P745" s="5"/>
      <c r="R745" s="171"/>
      <c r="T745" s="6"/>
      <c r="U745" s="6"/>
      <c r="V745" s="6"/>
      <c r="W745" s="6"/>
      <c r="X745" s="6"/>
      <c r="Y745" s="6"/>
      <c r="Z745" s="6"/>
      <c r="AA745" s="6"/>
      <c r="AB745" s="6"/>
      <c r="AC745" s="6"/>
      <c r="AD745" s="6"/>
      <c r="AE745" s="6"/>
      <c r="AF745" s="6"/>
      <c r="AG745" s="6"/>
      <c r="AH745" s="6"/>
      <c r="AI745" s="6"/>
      <c r="AJ745" s="6"/>
      <c r="AK745" s="6"/>
      <c r="AL745" s="6"/>
      <c r="AM745" s="6"/>
    </row>
    <row r="746" spans="16:39" s="4" customFormat="1" ht="15" customHeight="1" x14ac:dyDescent="0.25">
      <c r="P746" s="5"/>
      <c r="R746" s="171"/>
      <c r="T746" s="6"/>
      <c r="U746" s="6"/>
      <c r="V746" s="6"/>
      <c r="W746" s="6"/>
      <c r="X746" s="6"/>
      <c r="Y746" s="6"/>
      <c r="Z746" s="6"/>
      <c r="AA746" s="6"/>
      <c r="AB746" s="6"/>
      <c r="AC746" s="6"/>
      <c r="AD746" s="6"/>
      <c r="AE746" s="6"/>
      <c r="AF746" s="6"/>
      <c r="AG746" s="6"/>
      <c r="AH746" s="6"/>
      <c r="AI746" s="6"/>
      <c r="AJ746" s="6"/>
      <c r="AK746" s="6"/>
      <c r="AL746" s="6"/>
      <c r="AM746" s="6"/>
    </row>
    <row r="747" spans="16:39" s="4" customFormat="1" ht="15" customHeight="1" x14ac:dyDescent="0.25">
      <c r="P747" s="5"/>
      <c r="R747" s="171"/>
      <c r="T747" s="6"/>
      <c r="U747" s="6"/>
      <c r="V747" s="6"/>
      <c r="W747" s="6"/>
      <c r="X747" s="6"/>
      <c r="Y747" s="6"/>
      <c r="Z747" s="6"/>
      <c r="AA747" s="6"/>
      <c r="AB747" s="6"/>
      <c r="AC747" s="6"/>
      <c r="AD747" s="6"/>
      <c r="AE747" s="6"/>
      <c r="AF747" s="6"/>
      <c r="AG747" s="6"/>
      <c r="AH747" s="6"/>
      <c r="AI747" s="6"/>
      <c r="AJ747" s="6"/>
      <c r="AK747" s="6"/>
      <c r="AL747" s="6"/>
      <c r="AM747" s="6"/>
    </row>
    <row r="748" spans="16:39" s="4" customFormat="1" ht="15" customHeight="1" x14ac:dyDescent="0.25">
      <c r="P748" s="5"/>
      <c r="R748" s="171"/>
      <c r="T748" s="6"/>
      <c r="U748" s="6"/>
      <c r="V748" s="6"/>
      <c r="W748" s="6"/>
      <c r="X748" s="6"/>
      <c r="Y748" s="6"/>
      <c r="Z748" s="6"/>
      <c r="AA748" s="6"/>
      <c r="AB748" s="6"/>
      <c r="AC748" s="6"/>
      <c r="AD748" s="6"/>
      <c r="AE748" s="6"/>
      <c r="AF748" s="6"/>
      <c r="AG748" s="6"/>
      <c r="AH748" s="6"/>
      <c r="AI748" s="6"/>
      <c r="AJ748" s="6"/>
      <c r="AK748" s="6"/>
      <c r="AL748" s="6"/>
      <c r="AM748" s="6"/>
    </row>
    <row r="749" spans="16:39" s="4" customFormat="1" ht="15" customHeight="1" x14ac:dyDescent="0.25">
      <c r="P749" s="5"/>
      <c r="R749" s="171"/>
      <c r="T749" s="6"/>
      <c r="U749" s="6"/>
      <c r="V749" s="6"/>
      <c r="W749" s="6"/>
      <c r="X749" s="6"/>
      <c r="Y749" s="6"/>
      <c r="Z749" s="6"/>
      <c r="AA749" s="6"/>
      <c r="AB749" s="6"/>
      <c r="AC749" s="6"/>
      <c r="AD749" s="6"/>
      <c r="AE749" s="6"/>
      <c r="AF749" s="6"/>
      <c r="AG749" s="6"/>
      <c r="AH749" s="6"/>
      <c r="AI749" s="6"/>
      <c r="AJ749" s="6"/>
      <c r="AK749" s="6"/>
      <c r="AL749" s="6"/>
      <c r="AM749" s="6"/>
    </row>
    <row r="750" spans="16:39" s="4" customFormat="1" ht="15" customHeight="1" x14ac:dyDescent="0.25">
      <c r="P750" s="5"/>
      <c r="R750" s="171"/>
      <c r="T750" s="6"/>
      <c r="U750" s="6"/>
      <c r="V750" s="6"/>
      <c r="W750" s="6"/>
      <c r="X750" s="6"/>
      <c r="Y750" s="6"/>
      <c r="Z750" s="6"/>
      <c r="AA750" s="6"/>
      <c r="AB750" s="6"/>
      <c r="AC750" s="6"/>
      <c r="AD750" s="6"/>
      <c r="AE750" s="6"/>
      <c r="AF750" s="6"/>
      <c r="AG750" s="6"/>
      <c r="AH750" s="6"/>
      <c r="AI750" s="6"/>
      <c r="AJ750" s="6"/>
      <c r="AK750" s="6"/>
      <c r="AL750" s="6"/>
      <c r="AM750" s="6"/>
    </row>
    <row r="751" spans="16:39" s="4" customFormat="1" ht="15" customHeight="1" x14ac:dyDescent="0.25">
      <c r="P751" s="5"/>
      <c r="R751" s="171"/>
      <c r="T751" s="6"/>
      <c r="U751" s="6"/>
      <c r="V751" s="6"/>
      <c r="W751" s="6"/>
      <c r="X751" s="6"/>
      <c r="Y751" s="6"/>
      <c r="Z751" s="6"/>
      <c r="AA751" s="6"/>
      <c r="AB751" s="6"/>
      <c r="AC751" s="6"/>
      <c r="AD751" s="6"/>
      <c r="AE751" s="6"/>
      <c r="AF751" s="6"/>
      <c r="AG751" s="6"/>
      <c r="AH751" s="6"/>
      <c r="AI751" s="6"/>
      <c r="AJ751" s="6"/>
      <c r="AK751" s="6"/>
      <c r="AL751" s="6"/>
      <c r="AM751" s="6"/>
    </row>
    <row r="752" spans="16:39" s="4" customFormat="1" ht="15" customHeight="1" x14ac:dyDescent="0.25">
      <c r="P752" s="5"/>
      <c r="R752" s="171"/>
      <c r="T752" s="6"/>
      <c r="U752" s="6"/>
      <c r="V752" s="6"/>
      <c r="W752" s="6"/>
      <c r="X752" s="6"/>
      <c r="Y752" s="6"/>
      <c r="Z752" s="6"/>
      <c r="AA752" s="6"/>
      <c r="AB752" s="6"/>
      <c r="AC752" s="6"/>
      <c r="AD752" s="6"/>
      <c r="AE752" s="6"/>
      <c r="AF752" s="6"/>
      <c r="AG752" s="6"/>
      <c r="AH752" s="6"/>
      <c r="AI752" s="6"/>
      <c r="AJ752" s="6"/>
      <c r="AK752" s="6"/>
      <c r="AL752" s="6"/>
      <c r="AM752" s="6"/>
    </row>
    <row r="753" spans="16:39" s="4" customFormat="1" ht="15" customHeight="1" x14ac:dyDescent="0.25">
      <c r="P753" s="5"/>
      <c r="R753" s="171"/>
      <c r="T753" s="6"/>
      <c r="U753" s="6"/>
      <c r="V753" s="6"/>
      <c r="W753" s="6"/>
      <c r="X753" s="6"/>
      <c r="Y753" s="6"/>
      <c r="Z753" s="6"/>
      <c r="AA753" s="6"/>
      <c r="AB753" s="6"/>
      <c r="AC753" s="6"/>
      <c r="AD753" s="6"/>
      <c r="AE753" s="6"/>
      <c r="AF753" s="6"/>
      <c r="AG753" s="6"/>
      <c r="AH753" s="6"/>
      <c r="AI753" s="6"/>
      <c r="AJ753" s="6"/>
      <c r="AK753" s="6"/>
      <c r="AL753" s="6"/>
      <c r="AM753" s="6"/>
    </row>
    <row r="754" spans="16:39" s="4" customFormat="1" ht="15" customHeight="1" x14ac:dyDescent="0.25">
      <c r="P754" s="5"/>
      <c r="R754" s="171"/>
      <c r="T754" s="6"/>
      <c r="U754" s="6"/>
      <c r="V754" s="6"/>
      <c r="W754" s="6"/>
      <c r="X754" s="6"/>
      <c r="Y754" s="6"/>
      <c r="Z754" s="6"/>
      <c r="AA754" s="6"/>
      <c r="AB754" s="6"/>
      <c r="AC754" s="6"/>
      <c r="AD754" s="6"/>
      <c r="AE754" s="6"/>
      <c r="AF754" s="6"/>
      <c r="AG754" s="6"/>
      <c r="AH754" s="6"/>
      <c r="AI754" s="6"/>
      <c r="AJ754" s="6"/>
      <c r="AK754" s="6"/>
      <c r="AL754" s="6"/>
      <c r="AM754" s="6"/>
    </row>
    <row r="755" spans="16:39" s="4" customFormat="1" ht="15" customHeight="1" x14ac:dyDescent="0.25">
      <c r="P755" s="5"/>
      <c r="R755" s="171"/>
      <c r="T755" s="6"/>
      <c r="U755" s="6"/>
      <c r="V755" s="6"/>
      <c r="W755" s="6"/>
      <c r="X755" s="6"/>
      <c r="Y755" s="6"/>
      <c r="Z755" s="6"/>
      <c r="AA755" s="6"/>
      <c r="AB755" s="6"/>
      <c r="AC755" s="6"/>
      <c r="AD755" s="6"/>
      <c r="AE755" s="6"/>
      <c r="AF755" s="6"/>
      <c r="AG755" s="6"/>
      <c r="AH755" s="6"/>
      <c r="AI755" s="6"/>
      <c r="AJ755" s="6"/>
      <c r="AK755" s="6"/>
      <c r="AL755" s="6"/>
      <c r="AM755" s="6"/>
    </row>
    <row r="756" spans="16:39" s="4" customFormat="1" ht="15" customHeight="1" x14ac:dyDescent="0.25">
      <c r="P756" s="5"/>
      <c r="R756" s="171"/>
      <c r="T756" s="6"/>
      <c r="U756" s="6"/>
      <c r="V756" s="6"/>
      <c r="W756" s="6"/>
      <c r="X756" s="6"/>
      <c r="Y756" s="6"/>
      <c r="Z756" s="6"/>
      <c r="AA756" s="6"/>
      <c r="AB756" s="6"/>
      <c r="AC756" s="6"/>
      <c r="AD756" s="6"/>
      <c r="AE756" s="6"/>
      <c r="AF756" s="6"/>
      <c r="AG756" s="6"/>
      <c r="AH756" s="6"/>
      <c r="AI756" s="6"/>
      <c r="AJ756" s="6"/>
      <c r="AK756" s="6"/>
      <c r="AL756" s="6"/>
      <c r="AM756" s="6"/>
    </row>
    <row r="757" spans="16:39" s="4" customFormat="1" ht="15" customHeight="1" x14ac:dyDescent="0.25">
      <c r="P757" s="5"/>
      <c r="R757" s="171"/>
      <c r="T757" s="6"/>
      <c r="U757" s="6"/>
      <c r="V757" s="6"/>
      <c r="W757" s="6"/>
      <c r="X757" s="6"/>
      <c r="Y757" s="6"/>
      <c r="Z757" s="6"/>
      <c r="AA757" s="6"/>
      <c r="AB757" s="6"/>
      <c r="AC757" s="6"/>
      <c r="AD757" s="6"/>
      <c r="AE757" s="6"/>
      <c r="AF757" s="6"/>
      <c r="AG757" s="6"/>
      <c r="AH757" s="6"/>
      <c r="AI757" s="6"/>
      <c r="AJ757" s="6"/>
      <c r="AK757" s="6"/>
      <c r="AL757" s="6"/>
      <c r="AM757" s="6"/>
    </row>
    <row r="758" spans="16:39" s="4" customFormat="1" ht="15" customHeight="1" x14ac:dyDescent="0.25">
      <c r="P758" s="5"/>
      <c r="R758" s="171"/>
      <c r="T758" s="6"/>
      <c r="U758" s="6"/>
      <c r="V758" s="6"/>
      <c r="W758" s="6"/>
      <c r="X758" s="6"/>
      <c r="Y758" s="6"/>
      <c r="Z758" s="6"/>
      <c r="AA758" s="6"/>
      <c r="AB758" s="6"/>
      <c r="AC758" s="6"/>
      <c r="AD758" s="6"/>
      <c r="AE758" s="6"/>
      <c r="AF758" s="6"/>
      <c r="AG758" s="6"/>
      <c r="AH758" s="6"/>
      <c r="AI758" s="6"/>
      <c r="AJ758" s="6"/>
      <c r="AK758" s="6"/>
      <c r="AL758" s="6"/>
      <c r="AM758" s="6"/>
    </row>
    <row r="759" spans="16:39" s="4" customFormat="1" ht="15" customHeight="1" x14ac:dyDescent="0.25">
      <c r="P759" s="5"/>
      <c r="R759" s="171"/>
      <c r="T759" s="6"/>
      <c r="U759" s="6"/>
      <c r="V759" s="6"/>
      <c r="W759" s="6"/>
      <c r="X759" s="6"/>
      <c r="Y759" s="6"/>
      <c r="Z759" s="6"/>
      <c r="AA759" s="6"/>
      <c r="AB759" s="6"/>
      <c r="AC759" s="6"/>
      <c r="AD759" s="6"/>
      <c r="AE759" s="6"/>
      <c r="AF759" s="6"/>
      <c r="AG759" s="6"/>
      <c r="AH759" s="6"/>
      <c r="AI759" s="6"/>
      <c r="AJ759" s="6"/>
      <c r="AK759" s="6"/>
      <c r="AL759" s="6"/>
      <c r="AM759" s="6"/>
    </row>
    <row r="760" spans="16:39" s="4" customFormat="1" ht="15" customHeight="1" x14ac:dyDescent="0.25">
      <c r="P760" s="5"/>
      <c r="R760" s="171"/>
      <c r="T760" s="6"/>
      <c r="U760" s="6"/>
      <c r="V760" s="6"/>
      <c r="W760" s="6"/>
      <c r="X760" s="6"/>
      <c r="Y760" s="6"/>
      <c r="Z760" s="6"/>
      <c r="AA760" s="6"/>
      <c r="AB760" s="6"/>
      <c r="AC760" s="6"/>
      <c r="AD760" s="6"/>
      <c r="AE760" s="6"/>
      <c r="AF760" s="6"/>
      <c r="AG760" s="6"/>
      <c r="AH760" s="6"/>
      <c r="AI760" s="6"/>
      <c r="AJ760" s="6"/>
      <c r="AK760" s="6"/>
      <c r="AL760" s="6"/>
      <c r="AM760" s="6"/>
    </row>
    <row r="761" spans="16:39" s="4" customFormat="1" ht="15" customHeight="1" x14ac:dyDescent="0.25">
      <c r="P761" s="5"/>
      <c r="R761" s="171"/>
      <c r="T761" s="6"/>
      <c r="U761" s="6"/>
      <c r="V761" s="6"/>
      <c r="W761" s="6"/>
      <c r="X761" s="6"/>
      <c r="Y761" s="6"/>
      <c r="Z761" s="6"/>
      <c r="AA761" s="6"/>
      <c r="AB761" s="6"/>
      <c r="AC761" s="6"/>
      <c r="AD761" s="6"/>
      <c r="AE761" s="6"/>
      <c r="AF761" s="6"/>
      <c r="AG761" s="6"/>
      <c r="AH761" s="6"/>
      <c r="AI761" s="6"/>
      <c r="AJ761" s="6"/>
      <c r="AK761" s="6"/>
      <c r="AL761" s="6"/>
      <c r="AM761" s="6"/>
    </row>
    <row r="762" spans="16:39" s="4" customFormat="1" ht="15" customHeight="1" x14ac:dyDescent="0.25">
      <c r="P762" s="5"/>
      <c r="R762" s="171"/>
      <c r="T762" s="6"/>
      <c r="U762" s="6"/>
      <c r="V762" s="6"/>
      <c r="W762" s="6"/>
      <c r="X762" s="6"/>
      <c r="Y762" s="6"/>
      <c r="Z762" s="6"/>
      <c r="AA762" s="6"/>
      <c r="AB762" s="6"/>
      <c r="AC762" s="6"/>
      <c r="AD762" s="6"/>
      <c r="AE762" s="6"/>
      <c r="AF762" s="6"/>
      <c r="AG762" s="6"/>
      <c r="AH762" s="6"/>
      <c r="AI762" s="6"/>
      <c r="AJ762" s="6"/>
      <c r="AK762" s="6"/>
      <c r="AL762" s="6"/>
      <c r="AM762" s="6"/>
    </row>
    <row r="763" spans="16:39" s="4" customFormat="1" ht="15" customHeight="1" x14ac:dyDescent="0.25">
      <c r="P763" s="5"/>
      <c r="R763" s="171"/>
      <c r="T763" s="6"/>
      <c r="U763" s="6"/>
      <c r="V763" s="6"/>
      <c r="W763" s="6"/>
      <c r="X763" s="6"/>
      <c r="Y763" s="6"/>
      <c r="Z763" s="6"/>
      <c r="AA763" s="6"/>
      <c r="AB763" s="6"/>
      <c r="AC763" s="6"/>
      <c r="AD763" s="6"/>
      <c r="AE763" s="6"/>
      <c r="AF763" s="6"/>
      <c r="AG763" s="6"/>
      <c r="AH763" s="6"/>
      <c r="AI763" s="6"/>
      <c r="AJ763" s="6"/>
      <c r="AK763" s="6"/>
      <c r="AL763" s="6"/>
      <c r="AM763" s="6"/>
    </row>
    <row r="764" spans="16:39" s="4" customFormat="1" ht="15" customHeight="1" x14ac:dyDescent="0.25">
      <c r="P764" s="5"/>
      <c r="R764" s="171"/>
      <c r="T764" s="6"/>
      <c r="U764" s="6"/>
      <c r="V764" s="6"/>
      <c r="W764" s="6"/>
      <c r="X764" s="6"/>
      <c r="Y764" s="6"/>
      <c r="Z764" s="6"/>
      <c r="AA764" s="6"/>
      <c r="AB764" s="6"/>
      <c r="AC764" s="6"/>
      <c r="AD764" s="6"/>
      <c r="AE764" s="6"/>
      <c r="AF764" s="6"/>
      <c r="AG764" s="6"/>
      <c r="AH764" s="6"/>
      <c r="AI764" s="6"/>
      <c r="AJ764" s="6"/>
      <c r="AK764" s="6"/>
      <c r="AL764" s="6"/>
      <c r="AM764" s="6"/>
    </row>
    <row r="765" spans="16:39" s="4" customFormat="1" ht="15" customHeight="1" x14ac:dyDescent="0.25">
      <c r="P765" s="5"/>
      <c r="R765" s="171"/>
      <c r="T765" s="6"/>
      <c r="U765" s="6"/>
      <c r="V765" s="6"/>
      <c r="W765" s="6"/>
      <c r="X765" s="6"/>
      <c r="Y765" s="6"/>
      <c r="Z765" s="6"/>
      <c r="AA765" s="6"/>
      <c r="AB765" s="6"/>
      <c r="AC765" s="6"/>
      <c r="AD765" s="6"/>
      <c r="AE765" s="6"/>
      <c r="AF765" s="6"/>
      <c r="AG765" s="6"/>
      <c r="AH765" s="6"/>
      <c r="AI765" s="6"/>
      <c r="AJ765" s="6"/>
      <c r="AK765" s="6"/>
      <c r="AL765" s="6"/>
      <c r="AM765" s="6"/>
    </row>
    <row r="766" spans="16:39" s="4" customFormat="1" ht="15" customHeight="1" x14ac:dyDescent="0.25">
      <c r="P766" s="5"/>
      <c r="R766" s="171"/>
      <c r="T766" s="6"/>
      <c r="U766" s="6"/>
      <c r="V766" s="6"/>
      <c r="W766" s="6"/>
      <c r="X766" s="6"/>
      <c r="Y766" s="6"/>
      <c r="Z766" s="6"/>
      <c r="AA766" s="6"/>
      <c r="AB766" s="6"/>
      <c r="AC766" s="6"/>
      <c r="AD766" s="6"/>
      <c r="AE766" s="6"/>
      <c r="AF766" s="6"/>
      <c r="AG766" s="6"/>
      <c r="AH766" s="6"/>
      <c r="AI766" s="6"/>
      <c r="AJ766" s="6"/>
      <c r="AK766" s="6"/>
      <c r="AL766" s="6"/>
      <c r="AM766" s="6"/>
    </row>
    <row r="767" spans="16:39" s="4" customFormat="1" ht="15" customHeight="1" x14ac:dyDescent="0.25">
      <c r="P767" s="5"/>
      <c r="R767" s="171"/>
      <c r="T767" s="6"/>
      <c r="U767" s="6"/>
      <c r="V767" s="6"/>
      <c r="W767" s="6"/>
      <c r="X767" s="6"/>
      <c r="Y767" s="6"/>
      <c r="Z767" s="6"/>
      <c r="AA767" s="6"/>
      <c r="AB767" s="6"/>
      <c r="AC767" s="6"/>
      <c r="AD767" s="6"/>
      <c r="AE767" s="6"/>
      <c r="AF767" s="6"/>
      <c r="AG767" s="6"/>
      <c r="AH767" s="6"/>
      <c r="AI767" s="6"/>
      <c r="AJ767" s="6"/>
      <c r="AK767" s="6"/>
      <c r="AL767" s="6"/>
      <c r="AM767" s="6"/>
    </row>
    <row r="768" spans="16:39" s="4" customFormat="1" ht="15" customHeight="1" x14ac:dyDescent="0.25">
      <c r="P768" s="5"/>
      <c r="R768" s="171"/>
      <c r="T768" s="6"/>
      <c r="U768" s="6"/>
      <c r="V768" s="6"/>
      <c r="W768" s="6"/>
      <c r="X768" s="6"/>
      <c r="Y768" s="6"/>
      <c r="Z768" s="6"/>
      <c r="AA768" s="6"/>
      <c r="AB768" s="6"/>
      <c r="AC768" s="6"/>
      <c r="AD768" s="6"/>
      <c r="AE768" s="6"/>
      <c r="AF768" s="6"/>
      <c r="AG768" s="6"/>
      <c r="AH768" s="6"/>
      <c r="AI768" s="6"/>
      <c r="AJ768" s="6"/>
      <c r="AK768" s="6"/>
      <c r="AL768" s="6"/>
      <c r="AM768" s="6"/>
    </row>
    <row r="769" spans="16:39" s="4" customFormat="1" ht="15" customHeight="1" x14ac:dyDescent="0.25">
      <c r="P769" s="5"/>
      <c r="R769" s="171"/>
      <c r="T769" s="6"/>
      <c r="U769" s="6"/>
      <c r="V769" s="6"/>
      <c r="W769" s="6"/>
      <c r="X769" s="6"/>
      <c r="Y769" s="6"/>
      <c r="Z769" s="6"/>
      <c r="AA769" s="6"/>
      <c r="AB769" s="6"/>
      <c r="AC769" s="6"/>
      <c r="AD769" s="6"/>
      <c r="AE769" s="6"/>
      <c r="AF769" s="6"/>
      <c r="AG769" s="6"/>
      <c r="AH769" s="6"/>
      <c r="AI769" s="6"/>
      <c r="AJ769" s="6"/>
      <c r="AK769" s="6"/>
      <c r="AL769" s="6"/>
      <c r="AM769" s="6"/>
    </row>
    <row r="770" spans="16:39" s="4" customFormat="1" ht="15" customHeight="1" x14ac:dyDescent="0.25">
      <c r="P770" s="5"/>
      <c r="R770" s="171"/>
      <c r="T770" s="6"/>
      <c r="U770" s="6"/>
      <c r="V770" s="6"/>
      <c r="W770" s="6"/>
      <c r="X770" s="6"/>
      <c r="Y770" s="6"/>
      <c r="Z770" s="6"/>
      <c r="AA770" s="6"/>
      <c r="AB770" s="6"/>
      <c r="AC770" s="6"/>
      <c r="AD770" s="6"/>
      <c r="AE770" s="6"/>
      <c r="AF770" s="6"/>
      <c r="AG770" s="6"/>
      <c r="AH770" s="6"/>
      <c r="AI770" s="6"/>
      <c r="AJ770" s="6"/>
      <c r="AK770" s="6"/>
      <c r="AL770" s="6"/>
      <c r="AM770" s="6"/>
    </row>
    <row r="771" spans="16:39" s="4" customFormat="1" ht="15" customHeight="1" x14ac:dyDescent="0.25">
      <c r="P771" s="5"/>
      <c r="R771" s="171"/>
      <c r="T771" s="6"/>
      <c r="U771" s="6"/>
      <c r="V771" s="6"/>
      <c r="W771" s="6"/>
      <c r="X771" s="6"/>
      <c r="Y771" s="6"/>
      <c r="Z771" s="6"/>
      <c r="AA771" s="6"/>
      <c r="AB771" s="6"/>
      <c r="AC771" s="6"/>
      <c r="AD771" s="6"/>
      <c r="AE771" s="6"/>
      <c r="AF771" s="6"/>
      <c r="AG771" s="6"/>
      <c r="AH771" s="6"/>
      <c r="AI771" s="6"/>
      <c r="AJ771" s="6"/>
      <c r="AK771" s="6"/>
      <c r="AL771" s="6"/>
      <c r="AM771" s="6"/>
    </row>
    <row r="772" spans="16:39" s="4" customFormat="1" ht="15" customHeight="1" x14ac:dyDescent="0.25">
      <c r="P772" s="5"/>
      <c r="R772" s="171"/>
      <c r="T772" s="6"/>
      <c r="U772" s="6"/>
      <c r="V772" s="6"/>
      <c r="W772" s="6"/>
      <c r="X772" s="6"/>
      <c r="Y772" s="6"/>
      <c r="Z772" s="6"/>
      <c r="AA772" s="6"/>
      <c r="AB772" s="6"/>
      <c r="AC772" s="6"/>
      <c r="AD772" s="6"/>
      <c r="AE772" s="6"/>
      <c r="AF772" s="6"/>
      <c r="AG772" s="6"/>
      <c r="AH772" s="6"/>
      <c r="AI772" s="6"/>
      <c r="AJ772" s="6"/>
      <c r="AK772" s="6"/>
      <c r="AL772" s="6"/>
      <c r="AM772" s="6"/>
    </row>
    <row r="773" spans="16:39" s="4" customFormat="1" ht="15" customHeight="1" x14ac:dyDescent="0.25">
      <c r="P773" s="5"/>
      <c r="R773" s="171"/>
      <c r="T773" s="6"/>
      <c r="U773" s="6"/>
      <c r="V773" s="6"/>
      <c r="W773" s="6"/>
      <c r="X773" s="6"/>
      <c r="Y773" s="6"/>
      <c r="Z773" s="6"/>
      <c r="AA773" s="6"/>
      <c r="AB773" s="6"/>
      <c r="AC773" s="6"/>
      <c r="AD773" s="6"/>
      <c r="AE773" s="6"/>
      <c r="AF773" s="6"/>
      <c r="AG773" s="6"/>
      <c r="AH773" s="6"/>
      <c r="AI773" s="6"/>
      <c r="AJ773" s="6"/>
      <c r="AK773" s="6"/>
      <c r="AL773" s="6"/>
      <c r="AM773" s="6"/>
    </row>
    <row r="774" spans="16:39" s="4" customFormat="1" ht="15" customHeight="1" x14ac:dyDescent="0.25">
      <c r="P774" s="5"/>
      <c r="R774" s="171"/>
      <c r="T774" s="6"/>
      <c r="U774" s="6"/>
      <c r="V774" s="6"/>
      <c r="W774" s="6"/>
      <c r="X774" s="6"/>
      <c r="Y774" s="6"/>
      <c r="Z774" s="6"/>
      <c r="AA774" s="6"/>
      <c r="AB774" s="6"/>
      <c r="AC774" s="6"/>
      <c r="AD774" s="6"/>
      <c r="AE774" s="6"/>
      <c r="AF774" s="6"/>
      <c r="AG774" s="6"/>
      <c r="AH774" s="6"/>
      <c r="AI774" s="6"/>
      <c r="AJ774" s="6"/>
      <c r="AK774" s="6"/>
      <c r="AL774" s="6"/>
      <c r="AM774" s="6"/>
    </row>
    <row r="775" spans="16:39" s="4" customFormat="1" ht="15" customHeight="1" x14ac:dyDescent="0.25">
      <c r="P775" s="5"/>
      <c r="R775" s="171"/>
      <c r="T775" s="6"/>
      <c r="U775" s="6"/>
      <c r="V775" s="6"/>
      <c r="W775" s="6"/>
      <c r="X775" s="6"/>
      <c r="Y775" s="6"/>
      <c r="Z775" s="6"/>
      <c r="AA775" s="6"/>
      <c r="AB775" s="6"/>
      <c r="AC775" s="6"/>
      <c r="AD775" s="6"/>
      <c r="AE775" s="6"/>
      <c r="AF775" s="6"/>
      <c r="AG775" s="6"/>
      <c r="AH775" s="6"/>
      <c r="AI775" s="6"/>
      <c r="AJ775" s="6"/>
      <c r="AK775" s="6"/>
      <c r="AL775" s="6"/>
      <c r="AM775" s="6"/>
    </row>
    <row r="776" spans="16:39" s="4" customFormat="1" ht="15" customHeight="1" x14ac:dyDescent="0.25">
      <c r="P776" s="5"/>
      <c r="R776" s="171"/>
      <c r="T776" s="6"/>
      <c r="U776" s="6"/>
      <c r="V776" s="6"/>
      <c r="W776" s="6"/>
      <c r="X776" s="6"/>
      <c r="Y776" s="6"/>
      <c r="Z776" s="6"/>
      <c r="AA776" s="6"/>
      <c r="AB776" s="6"/>
      <c r="AC776" s="6"/>
      <c r="AD776" s="6"/>
      <c r="AE776" s="6"/>
      <c r="AF776" s="6"/>
      <c r="AG776" s="6"/>
      <c r="AH776" s="6"/>
      <c r="AI776" s="6"/>
      <c r="AJ776" s="6"/>
      <c r="AK776" s="6"/>
      <c r="AL776" s="6"/>
      <c r="AM776" s="6"/>
    </row>
    <row r="777" spans="16:39" s="4" customFormat="1" ht="15" customHeight="1" x14ac:dyDescent="0.25">
      <c r="P777" s="5"/>
      <c r="R777" s="171"/>
      <c r="T777" s="6"/>
      <c r="U777" s="6"/>
      <c r="V777" s="6"/>
      <c r="W777" s="6"/>
      <c r="X777" s="6"/>
      <c r="Y777" s="6"/>
      <c r="Z777" s="6"/>
      <c r="AA777" s="6"/>
      <c r="AB777" s="6"/>
      <c r="AC777" s="6"/>
      <c r="AD777" s="6"/>
      <c r="AE777" s="6"/>
      <c r="AF777" s="6"/>
      <c r="AG777" s="6"/>
      <c r="AH777" s="6"/>
      <c r="AI777" s="6"/>
      <c r="AJ777" s="6"/>
      <c r="AK777" s="6"/>
      <c r="AL777" s="6"/>
      <c r="AM777" s="6"/>
    </row>
    <row r="778" spans="16:39" s="4" customFormat="1" ht="15" customHeight="1" x14ac:dyDescent="0.25">
      <c r="P778" s="5"/>
      <c r="R778" s="171"/>
      <c r="T778" s="6"/>
      <c r="U778" s="6"/>
      <c r="V778" s="6"/>
      <c r="W778" s="6"/>
      <c r="X778" s="6"/>
      <c r="Y778" s="6"/>
      <c r="Z778" s="6"/>
      <c r="AA778" s="6"/>
      <c r="AB778" s="6"/>
      <c r="AC778" s="6"/>
      <c r="AD778" s="6"/>
      <c r="AE778" s="6"/>
      <c r="AF778" s="6"/>
      <c r="AG778" s="6"/>
      <c r="AH778" s="6"/>
      <c r="AI778" s="6"/>
      <c r="AJ778" s="6"/>
      <c r="AK778" s="6"/>
      <c r="AL778" s="6"/>
      <c r="AM778" s="6"/>
    </row>
    <row r="779" spans="16:39" s="4" customFormat="1" ht="15" customHeight="1" x14ac:dyDescent="0.25">
      <c r="P779" s="5"/>
      <c r="R779" s="171"/>
      <c r="T779" s="6"/>
      <c r="U779" s="6"/>
      <c r="V779" s="6"/>
      <c r="W779" s="6"/>
      <c r="X779" s="6"/>
      <c r="Y779" s="6"/>
      <c r="Z779" s="6"/>
      <c r="AA779" s="6"/>
      <c r="AB779" s="6"/>
      <c r="AC779" s="6"/>
      <c r="AD779" s="6"/>
      <c r="AE779" s="6"/>
      <c r="AF779" s="6"/>
      <c r="AG779" s="6"/>
      <c r="AH779" s="6"/>
      <c r="AI779" s="6"/>
      <c r="AJ779" s="6"/>
      <c r="AK779" s="6"/>
      <c r="AL779" s="6"/>
      <c r="AM779" s="6"/>
    </row>
    <row r="780" spans="16:39" s="4" customFormat="1" ht="15" customHeight="1" x14ac:dyDescent="0.25">
      <c r="P780" s="5"/>
      <c r="R780" s="171"/>
      <c r="T780" s="6"/>
      <c r="U780" s="6"/>
      <c r="V780" s="6"/>
      <c r="W780" s="6"/>
      <c r="X780" s="6"/>
      <c r="Y780" s="6"/>
      <c r="Z780" s="6"/>
      <c r="AA780" s="6"/>
      <c r="AB780" s="6"/>
      <c r="AC780" s="6"/>
      <c r="AD780" s="6"/>
      <c r="AE780" s="6"/>
      <c r="AF780" s="6"/>
      <c r="AG780" s="6"/>
      <c r="AH780" s="6"/>
      <c r="AI780" s="6"/>
      <c r="AJ780" s="6"/>
      <c r="AK780" s="6"/>
      <c r="AL780" s="6"/>
      <c r="AM780" s="6"/>
    </row>
    <row r="781" spans="16:39" s="4" customFormat="1" ht="15" customHeight="1" x14ac:dyDescent="0.25">
      <c r="P781" s="5"/>
      <c r="R781" s="171"/>
      <c r="T781" s="6"/>
      <c r="U781" s="6"/>
      <c r="V781" s="6"/>
      <c r="W781" s="6"/>
      <c r="X781" s="6"/>
      <c r="Y781" s="6"/>
      <c r="Z781" s="6"/>
      <c r="AA781" s="6"/>
      <c r="AB781" s="6"/>
      <c r="AC781" s="6"/>
      <c r="AD781" s="6"/>
      <c r="AE781" s="6"/>
      <c r="AF781" s="6"/>
      <c r="AG781" s="6"/>
      <c r="AH781" s="6"/>
      <c r="AI781" s="6"/>
      <c r="AJ781" s="6"/>
      <c r="AK781" s="6"/>
      <c r="AL781" s="6"/>
      <c r="AM781" s="6"/>
    </row>
    <row r="782" spans="16:39" s="4" customFormat="1" ht="15" customHeight="1" x14ac:dyDescent="0.25">
      <c r="P782" s="5"/>
      <c r="R782" s="171"/>
      <c r="T782" s="6"/>
      <c r="U782" s="6"/>
      <c r="V782" s="6"/>
      <c r="W782" s="6"/>
      <c r="X782" s="6"/>
      <c r="Y782" s="6"/>
      <c r="Z782" s="6"/>
      <c r="AA782" s="6"/>
      <c r="AB782" s="6"/>
      <c r="AC782" s="6"/>
      <c r="AD782" s="6"/>
      <c r="AE782" s="6"/>
      <c r="AF782" s="6"/>
      <c r="AG782" s="6"/>
      <c r="AH782" s="6"/>
      <c r="AI782" s="6"/>
      <c r="AJ782" s="6"/>
      <c r="AK782" s="6"/>
      <c r="AL782" s="6"/>
      <c r="AM782" s="6"/>
    </row>
    <row r="783" spans="16:39" s="4" customFormat="1" ht="15" customHeight="1" x14ac:dyDescent="0.25">
      <c r="P783" s="5"/>
      <c r="R783" s="171"/>
      <c r="T783" s="6"/>
      <c r="U783" s="6"/>
      <c r="V783" s="6"/>
      <c r="W783" s="6"/>
      <c r="X783" s="6"/>
      <c r="Y783" s="6"/>
      <c r="Z783" s="6"/>
      <c r="AA783" s="6"/>
      <c r="AB783" s="6"/>
      <c r="AC783" s="6"/>
      <c r="AD783" s="6"/>
      <c r="AE783" s="6"/>
      <c r="AF783" s="6"/>
      <c r="AG783" s="6"/>
      <c r="AH783" s="6"/>
      <c r="AI783" s="6"/>
      <c r="AJ783" s="6"/>
      <c r="AK783" s="6"/>
      <c r="AL783" s="6"/>
      <c r="AM783" s="6"/>
    </row>
    <row r="784" spans="16:39" s="4" customFormat="1" ht="15" customHeight="1" x14ac:dyDescent="0.25">
      <c r="P784" s="5"/>
      <c r="R784" s="171"/>
      <c r="T784" s="6"/>
      <c r="U784" s="6"/>
      <c r="V784" s="6"/>
      <c r="W784" s="6"/>
      <c r="X784" s="6"/>
      <c r="Y784" s="6"/>
      <c r="Z784" s="6"/>
      <c r="AA784" s="6"/>
      <c r="AB784" s="6"/>
      <c r="AC784" s="6"/>
      <c r="AD784" s="6"/>
      <c r="AE784" s="6"/>
      <c r="AF784" s="6"/>
      <c r="AG784" s="6"/>
      <c r="AH784" s="6"/>
      <c r="AI784" s="6"/>
      <c r="AJ784" s="6"/>
      <c r="AK784" s="6"/>
      <c r="AL784" s="6"/>
      <c r="AM784" s="6"/>
    </row>
    <row r="785" spans="16:39" s="4" customFormat="1" ht="15" customHeight="1" x14ac:dyDescent="0.25">
      <c r="P785" s="5"/>
      <c r="R785" s="171"/>
      <c r="T785" s="6"/>
      <c r="U785" s="6"/>
      <c r="V785" s="6"/>
      <c r="W785" s="6"/>
      <c r="X785" s="6"/>
      <c r="Y785" s="6"/>
      <c r="Z785" s="6"/>
      <c r="AA785" s="6"/>
      <c r="AB785" s="6"/>
      <c r="AC785" s="6"/>
      <c r="AD785" s="6"/>
      <c r="AE785" s="6"/>
      <c r="AF785" s="6"/>
      <c r="AG785" s="6"/>
      <c r="AH785" s="6"/>
      <c r="AI785" s="6"/>
      <c r="AJ785" s="6"/>
      <c r="AK785" s="6"/>
      <c r="AL785" s="6"/>
      <c r="AM785" s="6"/>
    </row>
    <row r="786" spans="16:39" s="4" customFormat="1" ht="15" customHeight="1" x14ac:dyDescent="0.25">
      <c r="P786" s="5"/>
      <c r="R786" s="171"/>
      <c r="T786" s="6"/>
      <c r="U786" s="6"/>
      <c r="V786" s="6"/>
      <c r="W786" s="6"/>
      <c r="X786" s="6"/>
      <c r="Y786" s="6"/>
      <c r="Z786" s="6"/>
      <c r="AA786" s="6"/>
      <c r="AB786" s="6"/>
      <c r="AC786" s="6"/>
      <c r="AD786" s="6"/>
      <c r="AE786" s="6"/>
      <c r="AF786" s="6"/>
      <c r="AG786" s="6"/>
      <c r="AH786" s="6"/>
      <c r="AI786" s="6"/>
      <c r="AJ786" s="6"/>
      <c r="AK786" s="6"/>
      <c r="AL786" s="6"/>
      <c r="AM786" s="6"/>
    </row>
    <row r="787" spans="16:39" s="4" customFormat="1" ht="15" customHeight="1" x14ac:dyDescent="0.25">
      <c r="P787" s="5"/>
      <c r="R787" s="171"/>
      <c r="T787" s="6"/>
      <c r="U787" s="6"/>
      <c r="V787" s="6"/>
      <c r="W787" s="6"/>
      <c r="X787" s="6"/>
      <c r="Y787" s="6"/>
      <c r="Z787" s="6"/>
      <c r="AA787" s="6"/>
      <c r="AB787" s="6"/>
      <c r="AC787" s="6"/>
      <c r="AD787" s="6"/>
      <c r="AE787" s="6"/>
      <c r="AF787" s="6"/>
      <c r="AG787" s="6"/>
      <c r="AH787" s="6"/>
      <c r="AI787" s="6"/>
      <c r="AJ787" s="6"/>
      <c r="AK787" s="6"/>
      <c r="AL787" s="6"/>
      <c r="AM787" s="6"/>
    </row>
    <row r="788" spans="16:39" s="4" customFormat="1" ht="15" customHeight="1" x14ac:dyDescent="0.25">
      <c r="P788" s="5"/>
      <c r="R788" s="171"/>
      <c r="T788" s="6"/>
      <c r="U788" s="6"/>
      <c r="V788" s="6"/>
      <c r="W788" s="6"/>
      <c r="X788" s="6"/>
      <c r="Y788" s="6"/>
      <c r="Z788" s="6"/>
      <c r="AA788" s="6"/>
      <c r="AB788" s="6"/>
      <c r="AC788" s="6"/>
      <c r="AD788" s="6"/>
      <c r="AE788" s="6"/>
      <c r="AF788" s="6"/>
      <c r="AG788" s="6"/>
      <c r="AH788" s="6"/>
      <c r="AI788" s="6"/>
      <c r="AJ788" s="6"/>
      <c r="AK788" s="6"/>
      <c r="AL788" s="6"/>
      <c r="AM788" s="6"/>
    </row>
    <row r="789" spans="16:39" s="4" customFormat="1" ht="15" customHeight="1" x14ac:dyDescent="0.25">
      <c r="P789" s="5"/>
      <c r="R789" s="171"/>
      <c r="T789" s="6"/>
      <c r="U789" s="6"/>
      <c r="V789" s="6"/>
      <c r="W789" s="6"/>
      <c r="X789" s="6"/>
      <c r="Y789" s="6"/>
      <c r="Z789" s="6"/>
      <c r="AA789" s="6"/>
      <c r="AB789" s="6"/>
      <c r="AC789" s="6"/>
      <c r="AD789" s="6"/>
      <c r="AE789" s="6"/>
      <c r="AF789" s="6"/>
      <c r="AG789" s="6"/>
      <c r="AH789" s="6"/>
      <c r="AI789" s="6"/>
      <c r="AJ789" s="6"/>
      <c r="AK789" s="6"/>
      <c r="AL789" s="6"/>
      <c r="AM789" s="6"/>
    </row>
    <row r="790" spans="16:39" s="4" customFormat="1" ht="15" customHeight="1" x14ac:dyDescent="0.25">
      <c r="P790" s="5"/>
      <c r="R790" s="171"/>
      <c r="T790" s="6"/>
      <c r="U790" s="6"/>
      <c r="V790" s="6"/>
      <c r="W790" s="6"/>
      <c r="X790" s="6"/>
      <c r="Y790" s="6"/>
      <c r="Z790" s="6"/>
      <c r="AA790" s="6"/>
      <c r="AB790" s="6"/>
      <c r="AC790" s="6"/>
      <c r="AD790" s="6"/>
      <c r="AE790" s="6"/>
      <c r="AF790" s="6"/>
      <c r="AG790" s="6"/>
      <c r="AH790" s="6"/>
      <c r="AI790" s="6"/>
      <c r="AJ790" s="6"/>
      <c r="AK790" s="6"/>
      <c r="AL790" s="6"/>
      <c r="AM790" s="6"/>
    </row>
    <row r="791" spans="16:39" s="4" customFormat="1" ht="15" customHeight="1" x14ac:dyDescent="0.25">
      <c r="P791" s="5"/>
      <c r="R791" s="171"/>
      <c r="T791" s="6"/>
      <c r="U791" s="6"/>
      <c r="V791" s="6"/>
      <c r="W791" s="6"/>
      <c r="X791" s="6"/>
      <c r="Y791" s="6"/>
      <c r="Z791" s="6"/>
      <c r="AA791" s="6"/>
      <c r="AB791" s="6"/>
      <c r="AC791" s="6"/>
      <c r="AD791" s="6"/>
      <c r="AE791" s="6"/>
      <c r="AF791" s="6"/>
      <c r="AG791" s="6"/>
      <c r="AH791" s="6"/>
      <c r="AI791" s="6"/>
      <c r="AJ791" s="6"/>
      <c r="AK791" s="6"/>
      <c r="AL791" s="6"/>
      <c r="AM791" s="6"/>
    </row>
    <row r="792" spans="16:39" s="4" customFormat="1" ht="15" customHeight="1" x14ac:dyDescent="0.25">
      <c r="P792" s="5"/>
      <c r="R792" s="171"/>
      <c r="T792" s="6"/>
      <c r="U792" s="6"/>
      <c r="V792" s="6"/>
      <c r="W792" s="6"/>
      <c r="X792" s="6"/>
      <c r="Y792" s="6"/>
      <c r="Z792" s="6"/>
      <c r="AA792" s="6"/>
      <c r="AB792" s="6"/>
      <c r="AC792" s="6"/>
      <c r="AD792" s="6"/>
      <c r="AE792" s="6"/>
      <c r="AF792" s="6"/>
      <c r="AG792" s="6"/>
      <c r="AH792" s="6"/>
      <c r="AI792" s="6"/>
      <c r="AJ792" s="6"/>
      <c r="AK792" s="6"/>
      <c r="AL792" s="6"/>
      <c r="AM792" s="6"/>
    </row>
    <row r="793" spans="16:39" s="4" customFormat="1" ht="15" customHeight="1" x14ac:dyDescent="0.25">
      <c r="P793" s="5"/>
      <c r="R793" s="171"/>
      <c r="T793" s="6"/>
      <c r="U793" s="6"/>
      <c r="V793" s="6"/>
      <c r="W793" s="6"/>
      <c r="X793" s="6"/>
      <c r="Y793" s="6"/>
      <c r="Z793" s="6"/>
      <c r="AA793" s="6"/>
      <c r="AB793" s="6"/>
      <c r="AC793" s="6"/>
      <c r="AD793" s="6"/>
      <c r="AE793" s="6"/>
      <c r="AF793" s="6"/>
      <c r="AG793" s="6"/>
      <c r="AH793" s="6"/>
      <c r="AI793" s="6"/>
      <c r="AJ793" s="6"/>
      <c r="AK793" s="6"/>
      <c r="AL793" s="6"/>
      <c r="AM793" s="6"/>
    </row>
    <row r="794" spans="16:39" s="4" customFormat="1" ht="15" customHeight="1" x14ac:dyDescent="0.25">
      <c r="P794" s="5"/>
      <c r="R794" s="171"/>
      <c r="T794" s="6"/>
      <c r="U794" s="6"/>
      <c r="V794" s="6"/>
      <c r="W794" s="6"/>
      <c r="X794" s="6"/>
      <c r="Y794" s="6"/>
      <c r="Z794" s="6"/>
      <c r="AA794" s="6"/>
      <c r="AB794" s="6"/>
      <c r="AC794" s="6"/>
      <c r="AD794" s="6"/>
      <c r="AE794" s="6"/>
      <c r="AF794" s="6"/>
      <c r="AG794" s="6"/>
      <c r="AH794" s="6"/>
      <c r="AI794" s="6"/>
      <c r="AJ794" s="6"/>
      <c r="AK794" s="6"/>
      <c r="AL794" s="6"/>
      <c r="AM794" s="6"/>
    </row>
    <row r="795" spans="16:39" s="4" customFormat="1" ht="15" customHeight="1" x14ac:dyDescent="0.25">
      <c r="P795" s="5"/>
      <c r="R795" s="171"/>
      <c r="T795" s="6"/>
      <c r="U795" s="6"/>
      <c r="V795" s="6"/>
      <c r="W795" s="6"/>
      <c r="X795" s="6"/>
      <c r="Y795" s="6"/>
      <c r="Z795" s="6"/>
      <c r="AA795" s="6"/>
      <c r="AB795" s="6"/>
      <c r="AC795" s="6"/>
      <c r="AD795" s="6"/>
      <c r="AE795" s="6"/>
      <c r="AF795" s="6"/>
      <c r="AG795" s="6"/>
      <c r="AH795" s="6"/>
      <c r="AI795" s="6"/>
      <c r="AJ795" s="6"/>
      <c r="AK795" s="6"/>
      <c r="AL795" s="6"/>
      <c r="AM795" s="6"/>
    </row>
    <row r="796" spans="16:39" s="4" customFormat="1" ht="15" customHeight="1" x14ac:dyDescent="0.25">
      <c r="P796" s="5"/>
      <c r="R796" s="171"/>
      <c r="T796" s="6"/>
      <c r="U796" s="6"/>
      <c r="V796" s="6"/>
      <c r="W796" s="6"/>
      <c r="X796" s="6"/>
      <c r="Y796" s="6"/>
      <c r="Z796" s="6"/>
      <c r="AA796" s="6"/>
      <c r="AB796" s="6"/>
      <c r="AC796" s="6"/>
      <c r="AD796" s="6"/>
      <c r="AE796" s="6"/>
      <c r="AF796" s="6"/>
      <c r="AG796" s="6"/>
      <c r="AH796" s="6"/>
      <c r="AI796" s="6"/>
      <c r="AJ796" s="6"/>
      <c r="AK796" s="6"/>
      <c r="AL796" s="6"/>
      <c r="AM796" s="6"/>
    </row>
    <row r="797" spans="16:39" s="4" customFormat="1" ht="15" customHeight="1" x14ac:dyDescent="0.25">
      <c r="P797" s="5"/>
      <c r="R797" s="171"/>
      <c r="T797" s="6"/>
      <c r="U797" s="6"/>
      <c r="V797" s="6"/>
      <c r="W797" s="6"/>
      <c r="X797" s="6"/>
      <c r="Y797" s="6"/>
      <c r="Z797" s="6"/>
      <c r="AA797" s="6"/>
      <c r="AB797" s="6"/>
      <c r="AC797" s="6"/>
      <c r="AD797" s="6"/>
      <c r="AE797" s="6"/>
      <c r="AF797" s="6"/>
      <c r="AG797" s="6"/>
      <c r="AH797" s="6"/>
      <c r="AI797" s="6"/>
      <c r="AJ797" s="6"/>
      <c r="AK797" s="6"/>
      <c r="AL797" s="6"/>
      <c r="AM797" s="6"/>
    </row>
    <row r="798" spans="16:39" s="4" customFormat="1" ht="15" customHeight="1" x14ac:dyDescent="0.25">
      <c r="P798" s="5"/>
      <c r="R798" s="171"/>
      <c r="T798" s="6"/>
      <c r="U798" s="6"/>
      <c r="V798" s="6"/>
      <c r="W798" s="6"/>
      <c r="X798" s="6"/>
      <c r="Y798" s="6"/>
      <c r="Z798" s="6"/>
      <c r="AA798" s="6"/>
      <c r="AB798" s="6"/>
      <c r="AC798" s="6"/>
      <c r="AD798" s="6"/>
      <c r="AE798" s="6"/>
      <c r="AF798" s="6"/>
      <c r="AG798" s="6"/>
      <c r="AH798" s="6"/>
      <c r="AI798" s="6"/>
      <c r="AJ798" s="6"/>
      <c r="AK798" s="6"/>
      <c r="AL798" s="6"/>
      <c r="AM798" s="6"/>
    </row>
    <row r="799" spans="16:39" s="4" customFormat="1" ht="15" customHeight="1" x14ac:dyDescent="0.25">
      <c r="P799" s="5"/>
      <c r="R799" s="171"/>
      <c r="T799" s="6"/>
      <c r="U799" s="6"/>
      <c r="V799" s="6"/>
      <c r="W799" s="6"/>
      <c r="X799" s="6"/>
      <c r="Y799" s="6"/>
      <c r="Z799" s="6"/>
      <c r="AA799" s="6"/>
      <c r="AB799" s="6"/>
      <c r="AC799" s="6"/>
      <c r="AD799" s="6"/>
      <c r="AE799" s="6"/>
      <c r="AF799" s="6"/>
      <c r="AG799" s="6"/>
      <c r="AH799" s="6"/>
      <c r="AI799" s="6"/>
      <c r="AJ799" s="6"/>
      <c r="AK799" s="6"/>
      <c r="AL799" s="6"/>
      <c r="AM799" s="6"/>
    </row>
    <row r="800" spans="16:39" s="4" customFormat="1" ht="15" customHeight="1" x14ac:dyDescent="0.25">
      <c r="P800" s="5"/>
      <c r="R800" s="171"/>
      <c r="T800" s="6"/>
      <c r="U800" s="6"/>
      <c r="V800" s="6"/>
      <c r="W800" s="6"/>
      <c r="X800" s="6"/>
      <c r="Y800" s="6"/>
      <c r="Z800" s="6"/>
      <c r="AA800" s="6"/>
      <c r="AB800" s="6"/>
      <c r="AC800" s="6"/>
      <c r="AD800" s="6"/>
      <c r="AE800" s="6"/>
      <c r="AF800" s="6"/>
      <c r="AG800" s="6"/>
      <c r="AH800" s="6"/>
      <c r="AI800" s="6"/>
      <c r="AJ800" s="6"/>
      <c r="AK800" s="6"/>
      <c r="AL800" s="6"/>
      <c r="AM800" s="6"/>
    </row>
    <row r="801" spans="16:39" s="4" customFormat="1" ht="15" customHeight="1" x14ac:dyDescent="0.25">
      <c r="P801" s="5"/>
      <c r="R801" s="171"/>
      <c r="T801" s="6"/>
      <c r="U801" s="6"/>
      <c r="V801" s="6"/>
      <c r="W801" s="6"/>
      <c r="X801" s="6"/>
      <c r="Y801" s="6"/>
      <c r="Z801" s="6"/>
      <c r="AA801" s="6"/>
      <c r="AB801" s="6"/>
      <c r="AC801" s="6"/>
      <c r="AD801" s="6"/>
      <c r="AE801" s="6"/>
      <c r="AF801" s="6"/>
      <c r="AG801" s="6"/>
      <c r="AH801" s="6"/>
      <c r="AI801" s="6"/>
      <c r="AJ801" s="6"/>
      <c r="AK801" s="6"/>
      <c r="AL801" s="6"/>
      <c r="AM801" s="6"/>
    </row>
    <row r="802" spans="16:39" s="4" customFormat="1" ht="15" customHeight="1" x14ac:dyDescent="0.25">
      <c r="P802" s="5"/>
      <c r="R802" s="171"/>
      <c r="T802" s="6"/>
      <c r="U802" s="6"/>
      <c r="V802" s="6"/>
      <c r="W802" s="6"/>
      <c r="X802" s="6"/>
      <c r="Y802" s="6"/>
      <c r="Z802" s="6"/>
      <c r="AA802" s="6"/>
      <c r="AB802" s="6"/>
      <c r="AC802" s="6"/>
      <c r="AD802" s="6"/>
      <c r="AE802" s="6"/>
      <c r="AF802" s="6"/>
      <c r="AG802" s="6"/>
      <c r="AH802" s="6"/>
      <c r="AI802" s="6"/>
      <c r="AJ802" s="6"/>
      <c r="AK802" s="6"/>
      <c r="AL802" s="6"/>
      <c r="AM802" s="6"/>
    </row>
    <row r="803" spans="16:39" s="4" customFormat="1" ht="15" customHeight="1" x14ac:dyDescent="0.25">
      <c r="P803" s="5"/>
      <c r="R803" s="171"/>
      <c r="T803" s="6"/>
      <c r="U803" s="6"/>
      <c r="V803" s="6"/>
      <c r="W803" s="6"/>
      <c r="X803" s="6"/>
      <c r="Y803" s="6"/>
      <c r="Z803" s="6"/>
      <c r="AA803" s="6"/>
      <c r="AB803" s="6"/>
      <c r="AC803" s="6"/>
      <c r="AD803" s="6"/>
      <c r="AE803" s="6"/>
      <c r="AF803" s="6"/>
      <c r="AG803" s="6"/>
      <c r="AH803" s="6"/>
      <c r="AI803" s="6"/>
      <c r="AJ803" s="6"/>
      <c r="AK803" s="6"/>
      <c r="AL803" s="6"/>
      <c r="AM803" s="6"/>
    </row>
    <row r="804" spans="16:39" s="4" customFormat="1" ht="15" customHeight="1" x14ac:dyDescent="0.25">
      <c r="P804" s="5"/>
      <c r="R804" s="171"/>
      <c r="T804" s="6"/>
      <c r="U804" s="6"/>
      <c r="V804" s="6"/>
      <c r="W804" s="6"/>
      <c r="X804" s="6"/>
      <c r="Y804" s="6"/>
      <c r="Z804" s="6"/>
      <c r="AA804" s="6"/>
      <c r="AB804" s="6"/>
      <c r="AC804" s="6"/>
      <c r="AD804" s="6"/>
      <c r="AE804" s="6"/>
      <c r="AF804" s="6"/>
      <c r="AG804" s="6"/>
      <c r="AH804" s="6"/>
      <c r="AI804" s="6"/>
      <c r="AJ804" s="6"/>
      <c r="AK804" s="6"/>
      <c r="AL804" s="6"/>
      <c r="AM804" s="6"/>
    </row>
    <row r="805" spans="16:39" s="4" customFormat="1" ht="15" customHeight="1" x14ac:dyDescent="0.25">
      <c r="P805" s="5"/>
      <c r="R805" s="171"/>
      <c r="T805" s="6"/>
      <c r="U805" s="6"/>
      <c r="V805" s="6"/>
      <c r="W805" s="6"/>
      <c r="X805" s="6"/>
      <c r="Y805" s="6"/>
      <c r="Z805" s="6"/>
      <c r="AA805" s="6"/>
      <c r="AB805" s="6"/>
      <c r="AC805" s="6"/>
      <c r="AD805" s="6"/>
      <c r="AE805" s="6"/>
      <c r="AF805" s="6"/>
      <c r="AG805" s="6"/>
      <c r="AH805" s="6"/>
      <c r="AI805" s="6"/>
      <c r="AJ805" s="6"/>
      <c r="AK805" s="6"/>
      <c r="AL805" s="6"/>
      <c r="AM805" s="6"/>
    </row>
    <row r="806" spans="16:39" s="4" customFormat="1" ht="15" customHeight="1" x14ac:dyDescent="0.25">
      <c r="P806" s="5"/>
      <c r="R806" s="171"/>
      <c r="T806" s="6"/>
      <c r="U806" s="6"/>
      <c r="V806" s="6"/>
      <c r="W806" s="6"/>
      <c r="X806" s="6"/>
      <c r="Y806" s="6"/>
      <c r="Z806" s="6"/>
      <c r="AA806" s="6"/>
      <c r="AB806" s="6"/>
      <c r="AC806" s="6"/>
      <c r="AD806" s="6"/>
      <c r="AE806" s="6"/>
      <c r="AF806" s="6"/>
      <c r="AG806" s="6"/>
      <c r="AH806" s="6"/>
      <c r="AI806" s="6"/>
      <c r="AJ806" s="6"/>
      <c r="AK806" s="6"/>
      <c r="AL806" s="6"/>
      <c r="AM806" s="6"/>
    </row>
    <row r="807" spans="16:39" s="4" customFormat="1" ht="15" customHeight="1" x14ac:dyDescent="0.25">
      <c r="P807" s="5"/>
      <c r="R807" s="171"/>
      <c r="T807" s="6"/>
      <c r="U807" s="6"/>
      <c r="V807" s="6"/>
      <c r="W807" s="6"/>
      <c r="X807" s="6"/>
      <c r="Y807" s="6"/>
      <c r="Z807" s="6"/>
      <c r="AA807" s="6"/>
      <c r="AB807" s="6"/>
      <c r="AC807" s="6"/>
      <c r="AD807" s="6"/>
      <c r="AE807" s="6"/>
      <c r="AF807" s="6"/>
      <c r="AG807" s="6"/>
      <c r="AH807" s="6"/>
      <c r="AI807" s="6"/>
      <c r="AJ807" s="6"/>
      <c r="AK807" s="6"/>
      <c r="AL807" s="6"/>
      <c r="AM807" s="6"/>
    </row>
    <row r="808" spans="16:39" s="4" customFormat="1" ht="15" customHeight="1" x14ac:dyDescent="0.25">
      <c r="P808" s="5"/>
      <c r="R808" s="171"/>
      <c r="T808" s="6"/>
      <c r="U808" s="6"/>
      <c r="V808" s="6"/>
      <c r="W808" s="6"/>
      <c r="X808" s="6"/>
      <c r="Y808" s="6"/>
      <c r="Z808" s="6"/>
      <c r="AA808" s="6"/>
      <c r="AB808" s="6"/>
      <c r="AC808" s="6"/>
      <c r="AD808" s="6"/>
      <c r="AE808" s="6"/>
      <c r="AF808" s="6"/>
      <c r="AG808" s="6"/>
      <c r="AH808" s="6"/>
      <c r="AI808" s="6"/>
      <c r="AJ808" s="6"/>
      <c r="AK808" s="6"/>
      <c r="AL808" s="6"/>
      <c r="AM808" s="6"/>
    </row>
    <row r="809" spans="16:39" s="4" customFormat="1" ht="15" customHeight="1" x14ac:dyDescent="0.25">
      <c r="P809" s="5"/>
      <c r="R809" s="171"/>
      <c r="T809" s="6"/>
      <c r="U809" s="6"/>
      <c r="V809" s="6"/>
      <c r="W809" s="6"/>
      <c r="X809" s="6"/>
      <c r="Y809" s="6"/>
      <c r="Z809" s="6"/>
      <c r="AA809" s="6"/>
      <c r="AB809" s="6"/>
      <c r="AC809" s="6"/>
      <c r="AD809" s="6"/>
      <c r="AE809" s="6"/>
      <c r="AF809" s="6"/>
      <c r="AG809" s="6"/>
      <c r="AH809" s="6"/>
      <c r="AI809" s="6"/>
      <c r="AJ809" s="6"/>
      <c r="AK809" s="6"/>
      <c r="AL809" s="6"/>
      <c r="AM809" s="6"/>
    </row>
    <row r="810" spans="16:39" s="4" customFormat="1" ht="15" customHeight="1" x14ac:dyDescent="0.25">
      <c r="P810" s="5"/>
      <c r="R810" s="171"/>
      <c r="T810" s="6"/>
      <c r="U810" s="6"/>
      <c r="V810" s="6"/>
      <c r="W810" s="6"/>
      <c r="X810" s="6"/>
      <c r="Y810" s="6"/>
      <c r="Z810" s="6"/>
      <c r="AA810" s="6"/>
      <c r="AB810" s="6"/>
      <c r="AC810" s="6"/>
      <c r="AD810" s="6"/>
      <c r="AE810" s="6"/>
      <c r="AF810" s="6"/>
      <c r="AG810" s="6"/>
      <c r="AH810" s="6"/>
      <c r="AI810" s="6"/>
      <c r="AJ810" s="6"/>
      <c r="AK810" s="6"/>
      <c r="AL810" s="6"/>
      <c r="AM810" s="6"/>
    </row>
    <row r="811" spans="16:39" s="4" customFormat="1" ht="15" customHeight="1" x14ac:dyDescent="0.25">
      <c r="P811" s="5"/>
      <c r="R811" s="171"/>
      <c r="T811" s="6"/>
      <c r="U811" s="6"/>
      <c r="V811" s="6"/>
      <c r="W811" s="6"/>
      <c r="X811" s="6"/>
      <c r="Y811" s="6"/>
      <c r="Z811" s="6"/>
      <c r="AA811" s="6"/>
      <c r="AB811" s="6"/>
      <c r="AC811" s="6"/>
      <c r="AD811" s="6"/>
      <c r="AE811" s="6"/>
      <c r="AF811" s="6"/>
      <c r="AG811" s="6"/>
      <c r="AH811" s="6"/>
      <c r="AI811" s="6"/>
      <c r="AJ811" s="6"/>
      <c r="AK811" s="6"/>
      <c r="AL811" s="6"/>
      <c r="AM811" s="6"/>
    </row>
    <row r="812" spans="16:39" s="4" customFormat="1" ht="15" customHeight="1" x14ac:dyDescent="0.25">
      <c r="P812" s="5"/>
      <c r="R812" s="171"/>
      <c r="T812" s="6"/>
      <c r="U812" s="6"/>
      <c r="V812" s="6"/>
      <c r="W812" s="6"/>
      <c r="X812" s="6"/>
      <c r="Y812" s="6"/>
      <c r="Z812" s="6"/>
      <c r="AA812" s="6"/>
      <c r="AB812" s="6"/>
      <c r="AC812" s="6"/>
      <c r="AD812" s="6"/>
      <c r="AE812" s="6"/>
      <c r="AF812" s="6"/>
      <c r="AG812" s="6"/>
      <c r="AH812" s="6"/>
      <c r="AI812" s="6"/>
      <c r="AJ812" s="6"/>
      <c r="AK812" s="6"/>
      <c r="AL812" s="6"/>
      <c r="AM812" s="6"/>
    </row>
    <row r="813" spans="16:39" s="4" customFormat="1" ht="15" customHeight="1" x14ac:dyDescent="0.25">
      <c r="P813" s="5"/>
      <c r="R813" s="171"/>
      <c r="T813" s="6"/>
      <c r="U813" s="6"/>
      <c r="V813" s="6"/>
      <c r="W813" s="6"/>
      <c r="X813" s="6"/>
      <c r="Y813" s="6"/>
      <c r="Z813" s="6"/>
      <c r="AA813" s="6"/>
      <c r="AB813" s="6"/>
      <c r="AC813" s="6"/>
      <c r="AD813" s="6"/>
      <c r="AE813" s="6"/>
      <c r="AF813" s="6"/>
      <c r="AG813" s="6"/>
      <c r="AH813" s="6"/>
      <c r="AI813" s="6"/>
      <c r="AJ813" s="6"/>
      <c r="AK813" s="6"/>
      <c r="AL813" s="6"/>
      <c r="AM813" s="6"/>
    </row>
    <row r="814" spans="16:39" s="4" customFormat="1" ht="15" customHeight="1" x14ac:dyDescent="0.25">
      <c r="P814" s="5"/>
      <c r="R814" s="171"/>
      <c r="T814" s="6"/>
      <c r="U814" s="6"/>
      <c r="V814" s="6"/>
      <c r="W814" s="6"/>
      <c r="X814" s="6"/>
      <c r="Y814" s="6"/>
      <c r="Z814" s="6"/>
      <c r="AA814" s="6"/>
      <c r="AB814" s="6"/>
      <c r="AC814" s="6"/>
      <c r="AD814" s="6"/>
      <c r="AE814" s="6"/>
      <c r="AF814" s="6"/>
      <c r="AG814" s="6"/>
      <c r="AH814" s="6"/>
      <c r="AI814" s="6"/>
      <c r="AJ814" s="6"/>
      <c r="AK814" s="6"/>
      <c r="AL814" s="6"/>
      <c r="AM814" s="6"/>
    </row>
    <row r="815" spans="16:39" s="4" customFormat="1" ht="15" customHeight="1" x14ac:dyDescent="0.25">
      <c r="P815" s="5"/>
      <c r="R815" s="171"/>
      <c r="T815" s="6"/>
      <c r="U815" s="6"/>
      <c r="V815" s="6"/>
      <c r="W815" s="6"/>
      <c r="X815" s="6"/>
      <c r="Y815" s="6"/>
      <c r="Z815" s="6"/>
      <c r="AA815" s="6"/>
      <c r="AB815" s="6"/>
      <c r="AC815" s="6"/>
      <c r="AD815" s="6"/>
      <c r="AE815" s="6"/>
      <c r="AF815" s="6"/>
      <c r="AG815" s="6"/>
      <c r="AH815" s="6"/>
      <c r="AI815" s="6"/>
      <c r="AJ815" s="6"/>
      <c r="AK815" s="6"/>
      <c r="AL815" s="6"/>
      <c r="AM815" s="6"/>
    </row>
    <row r="816" spans="16:39" s="4" customFormat="1" ht="15" customHeight="1" x14ac:dyDescent="0.25">
      <c r="P816" s="5"/>
      <c r="R816" s="171"/>
      <c r="T816" s="6"/>
      <c r="U816" s="6"/>
      <c r="V816" s="6"/>
      <c r="W816" s="6"/>
      <c r="X816" s="6"/>
      <c r="Y816" s="6"/>
      <c r="Z816" s="6"/>
      <c r="AA816" s="6"/>
      <c r="AB816" s="6"/>
      <c r="AC816" s="6"/>
      <c r="AD816" s="6"/>
      <c r="AE816" s="6"/>
      <c r="AF816" s="6"/>
      <c r="AG816" s="6"/>
      <c r="AH816" s="6"/>
      <c r="AI816" s="6"/>
      <c r="AJ816" s="6"/>
      <c r="AK816" s="6"/>
      <c r="AL816" s="6"/>
      <c r="AM816" s="6"/>
    </row>
    <row r="817" spans="16:39" s="4" customFormat="1" ht="15" customHeight="1" x14ac:dyDescent="0.25">
      <c r="P817" s="5"/>
      <c r="R817" s="171"/>
      <c r="T817" s="6"/>
      <c r="U817" s="6"/>
      <c r="V817" s="6"/>
      <c r="W817" s="6"/>
      <c r="X817" s="6"/>
      <c r="Y817" s="6"/>
      <c r="Z817" s="6"/>
      <c r="AA817" s="6"/>
      <c r="AB817" s="6"/>
      <c r="AC817" s="6"/>
      <c r="AD817" s="6"/>
      <c r="AE817" s="6"/>
      <c r="AF817" s="6"/>
      <c r="AG817" s="6"/>
      <c r="AH817" s="6"/>
      <c r="AI817" s="6"/>
      <c r="AJ817" s="6"/>
      <c r="AK817" s="6"/>
      <c r="AL817" s="6"/>
      <c r="AM817" s="6"/>
    </row>
    <row r="818" spans="16:39" s="4" customFormat="1" ht="15" customHeight="1" x14ac:dyDescent="0.25">
      <c r="P818" s="5"/>
      <c r="R818" s="171"/>
      <c r="T818" s="6"/>
      <c r="U818" s="6"/>
      <c r="V818" s="6"/>
      <c r="W818" s="6"/>
      <c r="X818" s="6"/>
      <c r="Y818" s="6"/>
      <c r="Z818" s="6"/>
      <c r="AA818" s="6"/>
      <c r="AB818" s="6"/>
      <c r="AC818" s="6"/>
      <c r="AD818" s="6"/>
      <c r="AE818" s="6"/>
      <c r="AF818" s="6"/>
      <c r="AG818" s="6"/>
      <c r="AH818" s="6"/>
      <c r="AI818" s="6"/>
      <c r="AJ818" s="6"/>
      <c r="AK818" s="6"/>
      <c r="AL818" s="6"/>
      <c r="AM818" s="6"/>
    </row>
    <row r="819" spans="16:39" s="4" customFormat="1" ht="15" customHeight="1" x14ac:dyDescent="0.25">
      <c r="P819" s="5"/>
      <c r="R819" s="171"/>
      <c r="T819" s="6"/>
      <c r="U819" s="6"/>
      <c r="V819" s="6"/>
      <c r="W819" s="6"/>
      <c r="X819" s="6"/>
      <c r="Y819" s="6"/>
      <c r="Z819" s="6"/>
      <c r="AA819" s="6"/>
      <c r="AB819" s="6"/>
      <c r="AC819" s="6"/>
      <c r="AD819" s="6"/>
      <c r="AE819" s="6"/>
      <c r="AF819" s="6"/>
      <c r="AG819" s="6"/>
      <c r="AH819" s="6"/>
      <c r="AI819" s="6"/>
      <c r="AJ819" s="6"/>
      <c r="AK819" s="6"/>
      <c r="AL819" s="6"/>
      <c r="AM819" s="6"/>
    </row>
    <row r="820" spans="16:39" s="4" customFormat="1" ht="15" customHeight="1" x14ac:dyDescent="0.25">
      <c r="P820" s="5"/>
      <c r="R820" s="171"/>
      <c r="T820" s="6"/>
      <c r="U820" s="6"/>
      <c r="V820" s="6"/>
      <c r="W820" s="6"/>
      <c r="X820" s="6"/>
      <c r="Y820" s="6"/>
      <c r="Z820" s="6"/>
      <c r="AA820" s="6"/>
      <c r="AB820" s="6"/>
      <c r="AC820" s="6"/>
      <c r="AD820" s="6"/>
      <c r="AE820" s="6"/>
      <c r="AF820" s="6"/>
      <c r="AG820" s="6"/>
      <c r="AH820" s="6"/>
      <c r="AI820" s="6"/>
      <c r="AJ820" s="6"/>
      <c r="AK820" s="6"/>
      <c r="AL820" s="6"/>
      <c r="AM820" s="6"/>
    </row>
    <row r="821" spans="16:39" s="4" customFormat="1" ht="15" customHeight="1" x14ac:dyDescent="0.25">
      <c r="P821" s="5"/>
      <c r="R821" s="171"/>
      <c r="T821" s="6"/>
      <c r="U821" s="6"/>
      <c r="V821" s="6"/>
      <c r="W821" s="6"/>
      <c r="X821" s="6"/>
      <c r="Y821" s="6"/>
      <c r="Z821" s="6"/>
      <c r="AA821" s="6"/>
      <c r="AB821" s="6"/>
      <c r="AC821" s="6"/>
      <c r="AD821" s="6"/>
      <c r="AE821" s="6"/>
      <c r="AF821" s="6"/>
      <c r="AG821" s="6"/>
      <c r="AH821" s="6"/>
      <c r="AI821" s="6"/>
      <c r="AJ821" s="6"/>
      <c r="AK821" s="6"/>
      <c r="AL821" s="6"/>
      <c r="AM821" s="6"/>
    </row>
    <row r="822" spans="16:39" s="4" customFormat="1" ht="15" customHeight="1" x14ac:dyDescent="0.25">
      <c r="P822" s="5"/>
      <c r="R822" s="171"/>
      <c r="T822" s="6"/>
      <c r="U822" s="6"/>
      <c r="V822" s="6"/>
      <c r="W822" s="6"/>
      <c r="X822" s="6"/>
      <c r="Y822" s="6"/>
      <c r="Z822" s="6"/>
      <c r="AA822" s="6"/>
      <c r="AB822" s="6"/>
      <c r="AC822" s="6"/>
      <c r="AD822" s="6"/>
      <c r="AE822" s="6"/>
      <c r="AF822" s="6"/>
      <c r="AG822" s="6"/>
      <c r="AH822" s="6"/>
      <c r="AI822" s="6"/>
      <c r="AJ822" s="6"/>
      <c r="AK822" s="6"/>
      <c r="AL822" s="6"/>
      <c r="AM822" s="6"/>
    </row>
    <row r="823" spans="16:39" s="4" customFormat="1" ht="15" customHeight="1" x14ac:dyDescent="0.25">
      <c r="P823" s="5"/>
      <c r="R823" s="171"/>
      <c r="T823" s="6"/>
      <c r="U823" s="6"/>
      <c r="V823" s="6"/>
      <c r="W823" s="6"/>
      <c r="X823" s="6"/>
      <c r="Y823" s="6"/>
      <c r="Z823" s="6"/>
      <c r="AA823" s="6"/>
      <c r="AB823" s="6"/>
      <c r="AC823" s="6"/>
      <c r="AD823" s="6"/>
      <c r="AE823" s="6"/>
      <c r="AF823" s="6"/>
      <c r="AG823" s="6"/>
      <c r="AH823" s="6"/>
      <c r="AI823" s="6"/>
      <c r="AJ823" s="6"/>
      <c r="AK823" s="6"/>
      <c r="AL823" s="6"/>
      <c r="AM823" s="6"/>
    </row>
    <row r="824" spans="16:39" s="4" customFormat="1" ht="15" customHeight="1" x14ac:dyDescent="0.25">
      <c r="P824" s="5"/>
      <c r="R824" s="171"/>
      <c r="T824" s="6"/>
      <c r="U824" s="6"/>
      <c r="V824" s="6"/>
      <c r="W824" s="6"/>
      <c r="X824" s="6"/>
      <c r="Y824" s="6"/>
      <c r="Z824" s="6"/>
      <c r="AA824" s="6"/>
      <c r="AB824" s="6"/>
      <c r="AC824" s="6"/>
      <c r="AD824" s="6"/>
      <c r="AE824" s="6"/>
      <c r="AF824" s="6"/>
      <c r="AG824" s="6"/>
      <c r="AH824" s="6"/>
      <c r="AI824" s="6"/>
      <c r="AJ824" s="6"/>
      <c r="AK824" s="6"/>
      <c r="AL824" s="6"/>
      <c r="AM824" s="6"/>
    </row>
    <row r="825" spans="16:39" s="4" customFormat="1" ht="15" customHeight="1" x14ac:dyDescent="0.25">
      <c r="P825" s="5"/>
      <c r="R825" s="171"/>
      <c r="T825" s="6"/>
      <c r="U825" s="6"/>
      <c r="V825" s="6"/>
      <c r="W825" s="6"/>
      <c r="X825" s="6"/>
      <c r="Y825" s="6"/>
      <c r="Z825" s="6"/>
      <c r="AA825" s="6"/>
      <c r="AB825" s="6"/>
      <c r="AC825" s="6"/>
      <c r="AD825" s="6"/>
      <c r="AE825" s="6"/>
      <c r="AF825" s="6"/>
      <c r="AG825" s="6"/>
      <c r="AH825" s="6"/>
      <c r="AI825" s="6"/>
      <c r="AJ825" s="6"/>
      <c r="AK825" s="6"/>
      <c r="AL825" s="6"/>
      <c r="AM825" s="6"/>
    </row>
    <row r="826" spans="16:39" s="4" customFormat="1" ht="15" customHeight="1" x14ac:dyDescent="0.25">
      <c r="P826" s="5"/>
      <c r="R826" s="171"/>
      <c r="T826" s="6"/>
      <c r="U826" s="6"/>
      <c r="V826" s="6"/>
      <c r="W826" s="6"/>
      <c r="X826" s="6"/>
      <c r="Y826" s="6"/>
      <c r="Z826" s="6"/>
      <c r="AA826" s="6"/>
      <c r="AB826" s="6"/>
      <c r="AC826" s="6"/>
      <c r="AD826" s="6"/>
      <c r="AE826" s="6"/>
      <c r="AF826" s="6"/>
      <c r="AG826" s="6"/>
      <c r="AH826" s="6"/>
      <c r="AI826" s="6"/>
      <c r="AJ826" s="6"/>
      <c r="AK826" s="6"/>
      <c r="AL826" s="6"/>
      <c r="AM826" s="6"/>
    </row>
    <row r="827" spans="16:39" s="4" customFormat="1" ht="15" customHeight="1" x14ac:dyDescent="0.25">
      <c r="P827" s="5"/>
      <c r="R827" s="171"/>
      <c r="T827" s="6"/>
      <c r="U827" s="6"/>
      <c r="V827" s="6"/>
      <c r="W827" s="6"/>
      <c r="X827" s="6"/>
      <c r="Y827" s="6"/>
      <c r="Z827" s="6"/>
      <c r="AA827" s="6"/>
      <c r="AB827" s="6"/>
      <c r="AC827" s="6"/>
      <c r="AD827" s="6"/>
      <c r="AE827" s="6"/>
      <c r="AF827" s="6"/>
      <c r="AG827" s="6"/>
      <c r="AH827" s="6"/>
      <c r="AI827" s="6"/>
      <c r="AJ827" s="6"/>
      <c r="AK827" s="6"/>
      <c r="AL827" s="6"/>
      <c r="AM827" s="6"/>
    </row>
    <row r="828" spans="16:39" s="4" customFormat="1" ht="15" customHeight="1" x14ac:dyDescent="0.25">
      <c r="P828" s="5"/>
      <c r="R828" s="171"/>
      <c r="T828" s="6"/>
      <c r="U828" s="6"/>
      <c r="V828" s="6"/>
      <c r="W828" s="6"/>
      <c r="X828" s="6"/>
      <c r="Y828" s="6"/>
      <c r="Z828" s="6"/>
      <c r="AA828" s="6"/>
      <c r="AB828" s="6"/>
      <c r="AC828" s="6"/>
      <c r="AD828" s="6"/>
      <c r="AE828" s="6"/>
      <c r="AF828" s="6"/>
      <c r="AG828" s="6"/>
      <c r="AH828" s="6"/>
      <c r="AI828" s="6"/>
      <c r="AJ828" s="6"/>
      <c r="AK828" s="6"/>
      <c r="AL828" s="6"/>
      <c r="AM828" s="6"/>
    </row>
    <row r="829" spans="16:39" s="4" customFormat="1" ht="15" customHeight="1" x14ac:dyDescent="0.25">
      <c r="P829" s="5"/>
      <c r="R829" s="171"/>
      <c r="T829" s="6"/>
      <c r="U829" s="6"/>
      <c r="V829" s="6"/>
      <c r="W829" s="6"/>
      <c r="X829" s="6"/>
      <c r="Y829" s="6"/>
      <c r="Z829" s="6"/>
      <c r="AA829" s="6"/>
      <c r="AB829" s="6"/>
      <c r="AC829" s="6"/>
      <c r="AD829" s="6"/>
      <c r="AE829" s="6"/>
      <c r="AF829" s="6"/>
      <c r="AG829" s="6"/>
      <c r="AH829" s="6"/>
      <c r="AI829" s="6"/>
      <c r="AJ829" s="6"/>
      <c r="AK829" s="6"/>
      <c r="AL829" s="6"/>
      <c r="AM829" s="6"/>
    </row>
    <row r="830" spans="16:39" s="4" customFormat="1" ht="15" customHeight="1" x14ac:dyDescent="0.25">
      <c r="P830" s="5"/>
      <c r="R830" s="171"/>
      <c r="T830" s="6"/>
      <c r="U830" s="6"/>
      <c r="V830" s="6"/>
      <c r="W830" s="6"/>
      <c r="X830" s="6"/>
      <c r="Y830" s="6"/>
      <c r="Z830" s="6"/>
      <c r="AA830" s="6"/>
      <c r="AB830" s="6"/>
      <c r="AC830" s="6"/>
      <c r="AD830" s="6"/>
      <c r="AE830" s="6"/>
      <c r="AF830" s="6"/>
      <c r="AG830" s="6"/>
      <c r="AH830" s="6"/>
      <c r="AI830" s="6"/>
      <c r="AJ830" s="6"/>
      <c r="AK830" s="6"/>
      <c r="AL830" s="6"/>
      <c r="AM830" s="6"/>
    </row>
    <row r="831" spans="16:39" s="4" customFormat="1" ht="15" customHeight="1" x14ac:dyDescent="0.25">
      <c r="P831" s="5"/>
      <c r="R831" s="171"/>
      <c r="T831" s="6"/>
      <c r="U831" s="6"/>
      <c r="V831" s="6"/>
      <c r="W831" s="6"/>
      <c r="X831" s="6"/>
      <c r="Y831" s="6"/>
      <c r="Z831" s="6"/>
      <c r="AA831" s="6"/>
      <c r="AB831" s="6"/>
      <c r="AC831" s="6"/>
      <c r="AD831" s="6"/>
      <c r="AE831" s="6"/>
      <c r="AF831" s="6"/>
      <c r="AG831" s="6"/>
      <c r="AH831" s="6"/>
      <c r="AI831" s="6"/>
      <c r="AJ831" s="6"/>
      <c r="AK831" s="6"/>
      <c r="AL831" s="6"/>
      <c r="AM831" s="6"/>
    </row>
    <row r="832" spans="16:39" s="4" customFormat="1" ht="15" customHeight="1" x14ac:dyDescent="0.25">
      <c r="P832" s="5"/>
      <c r="R832" s="171"/>
      <c r="T832" s="6"/>
      <c r="U832" s="6"/>
      <c r="V832" s="6"/>
      <c r="W832" s="6"/>
      <c r="X832" s="6"/>
      <c r="Y832" s="6"/>
      <c r="Z832" s="6"/>
      <c r="AA832" s="6"/>
      <c r="AB832" s="6"/>
      <c r="AC832" s="6"/>
      <c r="AD832" s="6"/>
      <c r="AE832" s="6"/>
      <c r="AF832" s="6"/>
      <c r="AG832" s="6"/>
      <c r="AH832" s="6"/>
      <c r="AI832" s="6"/>
      <c r="AJ832" s="6"/>
      <c r="AK832" s="6"/>
      <c r="AL832" s="6"/>
      <c r="AM832" s="6"/>
    </row>
    <row r="833" spans="16:39" s="4" customFormat="1" ht="15" customHeight="1" x14ac:dyDescent="0.25">
      <c r="P833" s="5"/>
      <c r="R833" s="171"/>
      <c r="T833" s="6"/>
      <c r="U833" s="6"/>
      <c r="V833" s="6"/>
      <c r="W833" s="6"/>
      <c r="X833" s="6"/>
      <c r="Y833" s="6"/>
      <c r="Z833" s="6"/>
      <c r="AA833" s="6"/>
      <c r="AB833" s="6"/>
      <c r="AC833" s="6"/>
      <c r="AD833" s="6"/>
      <c r="AE833" s="6"/>
      <c r="AF833" s="6"/>
      <c r="AG833" s="6"/>
      <c r="AH833" s="6"/>
      <c r="AI833" s="6"/>
      <c r="AJ833" s="6"/>
      <c r="AK833" s="6"/>
      <c r="AL833" s="6"/>
      <c r="AM833" s="6"/>
    </row>
    <row r="834" spans="16:39" s="4" customFormat="1" ht="15" customHeight="1" x14ac:dyDescent="0.25">
      <c r="P834" s="5"/>
      <c r="R834" s="171"/>
      <c r="T834" s="6"/>
      <c r="U834" s="6"/>
      <c r="V834" s="6"/>
      <c r="W834" s="6"/>
      <c r="X834" s="6"/>
      <c r="Y834" s="6"/>
      <c r="Z834" s="6"/>
      <c r="AA834" s="6"/>
      <c r="AB834" s="6"/>
      <c r="AC834" s="6"/>
      <c r="AD834" s="6"/>
      <c r="AE834" s="6"/>
      <c r="AF834" s="6"/>
      <c r="AG834" s="6"/>
      <c r="AH834" s="6"/>
      <c r="AI834" s="6"/>
      <c r="AJ834" s="6"/>
      <c r="AK834" s="6"/>
      <c r="AL834" s="6"/>
      <c r="AM834" s="6"/>
    </row>
    <row r="835" spans="16:39" s="4" customFormat="1" ht="15" customHeight="1" x14ac:dyDescent="0.25">
      <c r="P835" s="5"/>
      <c r="R835" s="171"/>
      <c r="T835" s="6"/>
      <c r="U835" s="6"/>
      <c r="V835" s="6"/>
      <c r="W835" s="6"/>
      <c r="X835" s="6"/>
      <c r="Y835" s="6"/>
      <c r="Z835" s="6"/>
      <c r="AA835" s="6"/>
      <c r="AB835" s="6"/>
      <c r="AC835" s="6"/>
      <c r="AD835" s="6"/>
      <c r="AE835" s="6"/>
      <c r="AF835" s="6"/>
      <c r="AG835" s="6"/>
      <c r="AH835" s="6"/>
      <c r="AI835" s="6"/>
      <c r="AJ835" s="6"/>
      <c r="AK835" s="6"/>
      <c r="AL835" s="6"/>
      <c r="AM835" s="6"/>
    </row>
    <row r="836" spans="16:39" s="4" customFormat="1" ht="15" customHeight="1" x14ac:dyDescent="0.25">
      <c r="P836" s="5"/>
      <c r="R836" s="171"/>
      <c r="T836" s="6"/>
      <c r="U836" s="6"/>
      <c r="V836" s="6"/>
      <c r="W836" s="6"/>
      <c r="X836" s="6"/>
      <c r="Y836" s="6"/>
      <c r="Z836" s="6"/>
      <c r="AA836" s="6"/>
      <c r="AB836" s="6"/>
      <c r="AC836" s="6"/>
      <c r="AD836" s="6"/>
      <c r="AE836" s="6"/>
      <c r="AF836" s="6"/>
      <c r="AG836" s="6"/>
      <c r="AH836" s="6"/>
      <c r="AI836" s="6"/>
      <c r="AJ836" s="6"/>
      <c r="AK836" s="6"/>
      <c r="AL836" s="6"/>
      <c r="AM836" s="6"/>
    </row>
    <row r="837" spans="16:39" s="4" customFormat="1" ht="15" customHeight="1" x14ac:dyDescent="0.25">
      <c r="P837" s="5"/>
      <c r="R837" s="171"/>
      <c r="T837" s="6"/>
      <c r="U837" s="6"/>
      <c r="V837" s="6"/>
      <c r="W837" s="6"/>
      <c r="X837" s="6"/>
      <c r="Y837" s="6"/>
      <c r="Z837" s="6"/>
      <c r="AA837" s="6"/>
      <c r="AB837" s="6"/>
      <c r="AC837" s="6"/>
      <c r="AD837" s="6"/>
      <c r="AE837" s="6"/>
      <c r="AF837" s="6"/>
      <c r="AG837" s="6"/>
      <c r="AH837" s="6"/>
      <c r="AI837" s="6"/>
      <c r="AJ837" s="6"/>
      <c r="AK837" s="6"/>
      <c r="AL837" s="6"/>
      <c r="AM837" s="6"/>
    </row>
    <row r="838" spans="16:39" s="4" customFormat="1" ht="15" customHeight="1" x14ac:dyDescent="0.25">
      <c r="P838" s="5"/>
      <c r="R838" s="171"/>
      <c r="T838" s="6"/>
      <c r="U838" s="6"/>
      <c r="V838" s="6"/>
      <c r="W838" s="6"/>
      <c r="X838" s="6"/>
      <c r="Y838" s="6"/>
      <c r="Z838" s="6"/>
      <c r="AA838" s="6"/>
      <c r="AB838" s="6"/>
      <c r="AC838" s="6"/>
      <c r="AD838" s="6"/>
      <c r="AE838" s="6"/>
      <c r="AF838" s="6"/>
      <c r="AG838" s="6"/>
      <c r="AH838" s="6"/>
      <c r="AI838" s="6"/>
      <c r="AJ838" s="6"/>
      <c r="AK838" s="6"/>
      <c r="AL838" s="6"/>
      <c r="AM838" s="6"/>
    </row>
    <row r="839" spans="16:39" s="4" customFormat="1" ht="15" customHeight="1" x14ac:dyDescent="0.25">
      <c r="P839" s="5"/>
      <c r="R839" s="171"/>
      <c r="T839" s="6"/>
      <c r="U839" s="6"/>
      <c r="V839" s="6"/>
      <c r="W839" s="6"/>
      <c r="X839" s="6"/>
      <c r="Y839" s="6"/>
      <c r="Z839" s="6"/>
      <c r="AA839" s="6"/>
      <c r="AB839" s="6"/>
      <c r="AC839" s="6"/>
      <c r="AD839" s="6"/>
      <c r="AE839" s="6"/>
      <c r="AF839" s="6"/>
      <c r="AG839" s="6"/>
      <c r="AH839" s="6"/>
      <c r="AI839" s="6"/>
      <c r="AJ839" s="6"/>
      <c r="AK839" s="6"/>
      <c r="AL839" s="6"/>
      <c r="AM839" s="6"/>
    </row>
    <row r="840" spans="16:39" s="4" customFormat="1" ht="15" customHeight="1" x14ac:dyDescent="0.25">
      <c r="P840" s="5"/>
      <c r="R840" s="171"/>
      <c r="T840" s="6"/>
      <c r="U840" s="6"/>
      <c r="V840" s="6"/>
      <c r="W840" s="6"/>
      <c r="X840" s="6"/>
      <c r="Y840" s="6"/>
      <c r="Z840" s="6"/>
      <c r="AA840" s="6"/>
      <c r="AB840" s="6"/>
      <c r="AC840" s="6"/>
      <c r="AD840" s="6"/>
      <c r="AE840" s="6"/>
      <c r="AF840" s="6"/>
      <c r="AG840" s="6"/>
      <c r="AH840" s="6"/>
      <c r="AI840" s="6"/>
      <c r="AJ840" s="6"/>
      <c r="AK840" s="6"/>
      <c r="AL840" s="6"/>
      <c r="AM840" s="6"/>
    </row>
    <row r="841" spans="16:39" s="4" customFormat="1" ht="15" customHeight="1" x14ac:dyDescent="0.25">
      <c r="P841" s="5"/>
      <c r="R841" s="171"/>
      <c r="T841" s="6"/>
      <c r="U841" s="6"/>
      <c r="V841" s="6"/>
      <c r="W841" s="6"/>
      <c r="X841" s="6"/>
      <c r="Y841" s="6"/>
      <c r="Z841" s="6"/>
      <c r="AA841" s="6"/>
      <c r="AB841" s="6"/>
      <c r="AC841" s="6"/>
      <c r="AD841" s="6"/>
      <c r="AE841" s="6"/>
      <c r="AF841" s="6"/>
      <c r="AG841" s="6"/>
      <c r="AH841" s="6"/>
      <c r="AI841" s="6"/>
      <c r="AJ841" s="6"/>
      <c r="AK841" s="6"/>
      <c r="AL841" s="6"/>
      <c r="AM841" s="6"/>
    </row>
    <row r="842" spans="16:39" s="4" customFormat="1" ht="15" customHeight="1" x14ac:dyDescent="0.25">
      <c r="P842" s="5"/>
      <c r="R842" s="171"/>
      <c r="T842" s="6"/>
      <c r="U842" s="6"/>
      <c r="V842" s="6"/>
      <c r="W842" s="6"/>
      <c r="X842" s="6"/>
      <c r="Y842" s="6"/>
      <c r="Z842" s="6"/>
      <c r="AA842" s="6"/>
      <c r="AB842" s="6"/>
      <c r="AC842" s="6"/>
      <c r="AD842" s="6"/>
      <c r="AE842" s="6"/>
      <c r="AF842" s="6"/>
      <c r="AG842" s="6"/>
      <c r="AH842" s="6"/>
      <c r="AI842" s="6"/>
      <c r="AJ842" s="6"/>
      <c r="AK842" s="6"/>
      <c r="AL842" s="6"/>
      <c r="AM842" s="6"/>
    </row>
    <row r="843" spans="16:39" s="4" customFormat="1" ht="15" customHeight="1" x14ac:dyDescent="0.25">
      <c r="P843" s="5"/>
      <c r="R843" s="171"/>
      <c r="T843" s="6"/>
      <c r="U843" s="6"/>
      <c r="V843" s="6"/>
      <c r="W843" s="6"/>
      <c r="X843" s="6"/>
      <c r="Y843" s="6"/>
      <c r="Z843" s="6"/>
      <c r="AA843" s="6"/>
      <c r="AB843" s="6"/>
      <c r="AC843" s="6"/>
      <c r="AD843" s="6"/>
      <c r="AE843" s="6"/>
      <c r="AF843" s="6"/>
      <c r="AG843" s="6"/>
      <c r="AH843" s="6"/>
      <c r="AI843" s="6"/>
      <c r="AJ843" s="6"/>
      <c r="AK843" s="6"/>
      <c r="AL843" s="6"/>
      <c r="AM843" s="6"/>
    </row>
    <row r="844" spans="16:39" s="4" customFormat="1" ht="15" customHeight="1" x14ac:dyDescent="0.25">
      <c r="P844" s="5"/>
      <c r="R844" s="171"/>
      <c r="T844" s="6"/>
      <c r="U844" s="6"/>
      <c r="V844" s="6"/>
      <c r="W844" s="6"/>
      <c r="X844" s="6"/>
      <c r="Y844" s="6"/>
      <c r="Z844" s="6"/>
      <c r="AA844" s="6"/>
      <c r="AB844" s="6"/>
      <c r="AC844" s="6"/>
      <c r="AD844" s="6"/>
      <c r="AE844" s="6"/>
      <c r="AF844" s="6"/>
      <c r="AG844" s="6"/>
      <c r="AH844" s="6"/>
      <c r="AI844" s="6"/>
      <c r="AJ844" s="6"/>
      <c r="AK844" s="6"/>
      <c r="AL844" s="6"/>
      <c r="AM844" s="6"/>
    </row>
    <row r="845" spans="16:39" s="4" customFormat="1" ht="15" customHeight="1" x14ac:dyDescent="0.25">
      <c r="P845" s="5"/>
      <c r="R845" s="171"/>
      <c r="T845" s="6"/>
      <c r="U845" s="6"/>
      <c r="V845" s="6"/>
      <c r="W845" s="6"/>
      <c r="X845" s="6"/>
      <c r="Y845" s="6"/>
      <c r="Z845" s="6"/>
      <c r="AA845" s="6"/>
      <c r="AB845" s="6"/>
      <c r="AC845" s="6"/>
      <c r="AD845" s="6"/>
      <c r="AE845" s="6"/>
      <c r="AF845" s="6"/>
      <c r="AG845" s="6"/>
      <c r="AH845" s="6"/>
      <c r="AI845" s="6"/>
      <c r="AJ845" s="6"/>
      <c r="AK845" s="6"/>
      <c r="AL845" s="6"/>
      <c r="AM845" s="6"/>
    </row>
    <row r="846" spans="16:39" s="4" customFormat="1" ht="15" customHeight="1" x14ac:dyDescent="0.25">
      <c r="P846" s="5"/>
      <c r="R846" s="171"/>
      <c r="T846" s="6"/>
      <c r="U846" s="6"/>
      <c r="V846" s="6"/>
      <c r="W846" s="6"/>
      <c r="X846" s="6"/>
      <c r="Y846" s="6"/>
      <c r="Z846" s="6"/>
      <c r="AA846" s="6"/>
      <c r="AB846" s="6"/>
      <c r="AC846" s="6"/>
      <c r="AD846" s="6"/>
      <c r="AE846" s="6"/>
      <c r="AF846" s="6"/>
      <c r="AG846" s="6"/>
      <c r="AH846" s="6"/>
      <c r="AI846" s="6"/>
      <c r="AJ846" s="6"/>
      <c r="AK846" s="6"/>
      <c r="AL846" s="6"/>
      <c r="AM846" s="6"/>
    </row>
    <row r="847" spans="16:39" s="4" customFormat="1" ht="15" customHeight="1" x14ac:dyDescent="0.25">
      <c r="P847" s="5"/>
      <c r="R847" s="171"/>
      <c r="T847" s="6"/>
      <c r="U847" s="6"/>
      <c r="V847" s="6"/>
      <c r="W847" s="6"/>
      <c r="X847" s="6"/>
      <c r="Y847" s="6"/>
      <c r="Z847" s="6"/>
      <c r="AA847" s="6"/>
      <c r="AB847" s="6"/>
      <c r="AC847" s="6"/>
      <c r="AD847" s="6"/>
      <c r="AE847" s="6"/>
      <c r="AF847" s="6"/>
      <c r="AG847" s="6"/>
      <c r="AH847" s="6"/>
      <c r="AI847" s="6"/>
      <c r="AJ847" s="6"/>
      <c r="AK847" s="6"/>
      <c r="AL847" s="6"/>
      <c r="AM847" s="6"/>
    </row>
    <row r="848" spans="16:39" s="4" customFormat="1" ht="15" customHeight="1" x14ac:dyDescent="0.25">
      <c r="P848" s="5"/>
      <c r="R848" s="171"/>
      <c r="T848" s="6"/>
      <c r="U848" s="6"/>
      <c r="V848" s="6"/>
      <c r="W848" s="6"/>
      <c r="X848" s="6"/>
      <c r="Y848" s="6"/>
      <c r="Z848" s="6"/>
      <c r="AA848" s="6"/>
      <c r="AB848" s="6"/>
      <c r="AC848" s="6"/>
      <c r="AD848" s="6"/>
      <c r="AE848" s="6"/>
      <c r="AF848" s="6"/>
      <c r="AG848" s="6"/>
      <c r="AH848" s="6"/>
      <c r="AI848" s="6"/>
      <c r="AJ848" s="6"/>
      <c r="AK848" s="6"/>
      <c r="AL848" s="6"/>
      <c r="AM848" s="6"/>
    </row>
    <row r="849" spans="16:39" s="4" customFormat="1" ht="15" customHeight="1" x14ac:dyDescent="0.25">
      <c r="P849" s="5"/>
      <c r="R849" s="171"/>
      <c r="T849" s="6"/>
      <c r="U849" s="6"/>
      <c r="V849" s="6"/>
      <c r="W849" s="6"/>
      <c r="X849" s="6"/>
      <c r="Y849" s="6"/>
      <c r="Z849" s="6"/>
      <c r="AA849" s="6"/>
      <c r="AB849" s="6"/>
      <c r="AC849" s="6"/>
      <c r="AD849" s="6"/>
      <c r="AE849" s="6"/>
      <c r="AF849" s="6"/>
      <c r="AG849" s="6"/>
      <c r="AH849" s="6"/>
      <c r="AI849" s="6"/>
      <c r="AJ849" s="6"/>
      <c r="AK849" s="6"/>
      <c r="AL849" s="6"/>
      <c r="AM849" s="6"/>
    </row>
    <row r="850" spans="16:39" s="4" customFormat="1" ht="15" customHeight="1" x14ac:dyDescent="0.25">
      <c r="P850" s="5"/>
      <c r="R850" s="171"/>
      <c r="T850" s="6"/>
      <c r="U850" s="6"/>
      <c r="V850" s="6"/>
      <c r="W850" s="6"/>
      <c r="X850" s="6"/>
      <c r="Y850" s="6"/>
      <c r="Z850" s="6"/>
      <c r="AA850" s="6"/>
      <c r="AB850" s="6"/>
      <c r="AC850" s="6"/>
      <c r="AD850" s="6"/>
      <c r="AE850" s="6"/>
      <c r="AF850" s="6"/>
      <c r="AG850" s="6"/>
      <c r="AH850" s="6"/>
      <c r="AI850" s="6"/>
      <c r="AJ850" s="6"/>
      <c r="AK850" s="6"/>
      <c r="AL850" s="6"/>
      <c r="AM850" s="6"/>
    </row>
    <row r="851" spans="16:39" s="4" customFormat="1" ht="15" customHeight="1" x14ac:dyDescent="0.25">
      <c r="P851" s="5"/>
      <c r="R851" s="171"/>
      <c r="T851" s="6"/>
      <c r="U851" s="6"/>
      <c r="V851" s="6"/>
      <c r="W851" s="6"/>
      <c r="X851" s="6"/>
      <c r="Y851" s="6"/>
      <c r="Z851" s="6"/>
      <c r="AA851" s="6"/>
      <c r="AB851" s="6"/>
      <c r="AC851" s="6"/>
      <c r="AD851" s="6"/>
      <c r="AE851" s="6"/>
      <c r="AF851" s="6"/>
      <c r="AG851" s="6"/>
      <c r="AH851" s="6"/>
      <c r="AI851" s="6"/>
      <c r="AJ851" s="6"/>
      <c r="AK851" s="6"/>
      <c r="AL851" s="6"/>
      <c r="AM851" s="6"/>
    </row>
    <row r="852" spans="16:39" s="4" customFormat="1" ht="15" customHeight="1" x14ac:dyDescent="0.25">
      <c r="P852" s="5"/>
      <c r="R852" s="171"/>
      <c r="T852" s="6"/>
      <c r="U852" s="6"/>
      <c r="V852" s="6"/>
      <c r="W852" s="6"/>
      <c r="X852" s="6"/>
      <c r="Y852" s="6"/>
      <c r="Z852" s="6"/>
      <c r="AA852" s="6"/>
      <c r="AB852" s="6"/>
      <c r="AC852" s="6"/>
      <c r="AD852" s="6"/>
      <c r="AE852" s="6"/>
      <c r="AF852" s="6"/>
      <c r="AG852" s="6"/>
      <c r="AH852" s="6"/>
      <c r="AI852" s="6"/>
      <c r="AJ852" s="6"/>
      <c r="AK852" s="6"/>
      <c r="AL852" s="6"/>
      <c r="AM852" s="6"/>
    </row>
    <row r="853" spans="16:39" s="4" customFormat="1" ht="15" customHeight="1" x14ac:dyDescent="0.25">
      <c r="P853" s="5"/>
      <c r="R853" s="171"/>
      <c r="T853" s="6"/>
      <c r="U853" s="6"/>
      <c r="V853" s="6"/>
      <c r="W853" s="6"/>
      <c r="X853" s="6"/>
      <c r="Y853" s="6"/>
      <c r="Z853" s="6"/>
      <c r="AA853" s="6"/>
      <c r="AB853" s="6"/>
      <c r="AC853" s="6"/>
      <c r="AD853" s="6"/>
      <c r="AE853" s="6"/>
      <c r="AF853" s="6"/>
      <c r="AG853" s="6"/>
      <c r="AH853" s="6"/>
      <c r="AI853" s="6"/>
      <c r="AJ853" s="6"/>
      <c r="AK853" s="6"/>
      <c r="AL853" s="6"/>
      <c r="AM853" s="6"/>
    </row>
    <row r="854" spans="16:39" s="4" customFormat="1" ht="15" customHeight="1" x14ac:dyDescent="0.25">
      <c r="P854" s="5"/>
      <c r="R854" s="171"/>
      <c r="T854" s="6"/>
      <c r="U854" s="6"/>
      <c r="V854" s="6"/>
      <c r="W854" s="6"/>
      <c r="X854" s="6"/>
      <c r="Y854" s="6"/>
      <c r="Z854" s="6"/>
      <c r="AA854" s="6"/>
      <c r="AB854" s="6"/>
      <c r="AC854" s="6"/>
      <c r="AD854" s="6"/>
      <c r="AE854" s="6"/>
      <c r="AF854" s="6"/>
      <c r="AG854" s="6"/>
      <c r="AH854" s="6"/>
      <c r="AI854" s="6"/>
      <c r="AJ854" s="6"/>
      <c r="AK854" s="6"/>
      <c r="AL854" s="6"/>
      <c r="AM854" s="6"/>
    </row>
    <row r="855" spans="16:39" s="4" customFormat="1" ht="15" customHeight="1" x14ac:dyDescent="0.25">
      <c r="P855" s="5"/>
      <c r="R855" s="171"/>
      <c r="T855" s="6"/>
      <c r="U855" s="6"/>
      <c r="V855" s="6"/>
      <c r="W855" s="6"/>
      <c r="X855" s="6"/>
      <c r="Y855" s="6"/>
      <c r="Z855" s="6"/>
      <c r="AA855" s="6"/>
      <c r="AB855" s="6"/>
      <c r="AC855" s="6"/>
      <c r="AD855" s="6"/>
      <c r="AE855" s="6"/>
      <c r="AF855" s="6"/>
      <c r="AG855" s="6"/>
      <c r="AH855" s="6"/>
      <c r="AI855" s="6"/>
      <c r="AJ855" s="6"/>
      <c r="AK855" s="6"/>
      <c r="AL855" s="6"/>
      <c r="AM855" s="6"/>
    </row>
    <row r="856" spans="16:39" s="4" customFormat="1" ht="15" customHeight="1" x14ac:dyDescent="0.25">
      <c r="P856" s="5"/>
      <c r="R856" s="171"/>
      <c r="T856" s="6"/>
      <c r="U856" s="6"/>
      <c r="V856" s="6"/>
      <c r="W856" s="6"/>
      <c r="X856" s="6"/>
      <c r="Y856" s="6"/>
      <c r="Z856" s="6"/>
      <c r="AA856" s="6"/>
      <c r="AB856" s="6"/>
      <c r="AC856" s="6"/>
      <c r="AD856" s="6"/>
      <c r="AE856" s="6"/>
      <c r="AF856" s="6"/>
      <c r="AG856" s="6"/>
      <c r="AH856" s="6"/>
      <c r="AI856" s="6"/>
      <c r="AJ856" s="6"/>
      <c r="AK856" s="6"/>
      <c r="AL856" s="6"/>
      <c r="AM856" s="6"/>
    </row>
    <row r="857" spans="16:39" s="4" customFormat="1" ht="15" customHeight="1" x14ac:dyDescent="0.25">
      <c r="P857" s="5"/>
      <c r="R857" s="171"/>
      <c r="T857" s="6"/>
      <c r="U857" s="6"/>
      <c r="V857" s="6"/>
      <c r="W857" s="6"/>
      <c r="X857" s="6"/>
      <c r="Y857" s="6"/>
      <c r="Z857" s="6"/>
      <c r="AA857" s="6"/>
      <c r="AB857" s="6"/>
      <c r="AC857" s="6"/>
      <c r="AD857" s="6"/>
      <c r="AE857" s="6"/>
      <c r="AF857" s="6"/>
      <c r="AG857" s="6"/>
      <c r="AH857" s="6"/>
      <c r="AI857" s="6"/>
      <c r="AJ857" s="6"/>
      <c r="AK857" s="6"/>
      <c r="AL857" s="6"/>
      <c r="AM857" s="6"/>
    </row>
    <row r="858" spans="16:39" s="4" customFormat="1" ht="15" customHeight="1" x14ac:dyDescent="0.25">
      <c r="P858" s="5"/>
      <c r="R858" s="171"/>
      <c r="T858" s="6"/>
      <c r="U858" s="6"/>
      <c r="V858" s="6"/>
      <c r="W858" s="6"/>
      <c r="X858" s="6"/>
      <c r="Y858" s="6"/>
      <c r="Z858" s="6"/>
      <c r="AA858" s="6"/>
      <c r="AB858" s="6"/>
      <c r="AC858" s="6"/>
      <c r="AD858" s="6"/>
      <c r="AE858" s="6"/>
      <c r="AF858" s="6"/>
      <c r="AG858" s="6"/>
      <c r="AH858" s="6"/>
      <c r="AI858" s="6"/>
      <c r="AJ858" s="6"/>
      <c r="AK858" s="6"/>
      <c r="AL858" s="6"/>
      <c r="AM858" s="6"/>
    </row>
    <row r="859" spans="16:39" s="4" customFormat="1" ht="15" customHeight="1" x14ac:dyDescent="0.25">
      <c r="P859" s="5"/>
      <c r="R859" s="171"/>
      <c r="T859" s="6"/>
      <c r="U859" s="6"/>
      <c r="V859" s="6"/>
      <c r="W859" s="6"/>
      <c r="X859" s="6"/>
      <c r="Y859" s="6"/>
      <c r="Z859" s="6"/>
      <c r="AA859" s="6"/>
      <c r="AB859" s="6"/>
      <c r="AC859" s="6"/>
      <c r="AD859" s="6"/>
      <c r="AE859" s="6"/>
      <c r="AF859" s="6"/>
      <c r="AG859" s="6"/>
      <c r="AH859" s="6"/>
      <c r="AI859" s="6"/>
      <c r="AJ859" s="6"/>
      <c r="AK859" s="6"/>
      <c r="AL859" s="6"/>
      <c r="AM859" s="6"/>
    </row>
    <row r="860" spans="16:39" s="4" customFormat="1" ht="15" customHeight="1" x14ac:dyDescent="0.25">
      <c r="P860" s="5"/>
      <c r="R860" s="171"/>
      <c r="T860" s="6"/>
      <c r="U860" s="6"/>
      <c r="V860" s="6"/>
      <c r="W860" s="6"/>
      <c r="X860" s="6"/>
      <c r="Y860" s="6"/>
      <c r="Z860" s="6"/>
      <c r="AA860" s="6"/>
      <c r="AB860" s="6"/>
      <c r="AC860" s="6"/>
      <c r="AD860" s="6"/>
      <c r="AE860" s="6"/>
      <c r="AF860" s="6"/>
      <c r="AG860" s="6"/>
      <c r="AH860" s="6"/>
      <c r="AI860" s="6"/>
      <c r="AJ860" s="6"/>
      <c r="AK860" s="6"/>
      <c r="AL860" s="6"/>
      <c r="AM860" s="6"/>
    </row>
    <row r="861" spans="16:39" s="4" customFormat="1" ht="15" customHeight="1" x14ac:dyDescent="0.25">
      <c r="P861" s="5"/>
      <c r="R861" s="171"/>
      <c r="T861" s="6"/>
      <c r="U861" s="6"/>
      <c r="V861" s="6"/>
      <c r="W861" s="6"/>
      <c r="X861" s="6"/>
      <c r="Y861" s="6"/>
      <c r="Z861" s="6"/>
      <c r="AA861" s="6"/>
      <c r="AB861" s="6"/>
      <c r="AC861" s="6"/>
      <c r="AD861" s="6"/>
      <c r="AE861" s="6"/>
      <c r="AF861" s="6"/>
      <c r="AG861" s="6"/>
      <c r="AH861" s="6"/>
      <c r="AI861" s="6"/>
      <c r="AJ861" s="6"/>
      <c r="AK861" s="6"/>
      <c r="AL861" s="6"/>
      <c r="AM861" s="6"/>
    </row>
    <row r="862" spans="16:39" s="4" customFormat="1" ht="15" customHeight="1" x14ac:dyDescent="0.25">
      <c r="P862" s="5"/>
      <c r="R862" s="171"/>
      <c r="T862" s="6"/>
      <c r="U862" s="6"/>
      <c r="V862" s="6"/>
      <c r="W862" s="6"/>
      <c r="X862" s="6"/>
      <c r="Y862" s="6"/>
      <c r="Z862" s="6"/>
      <c r="AA862" s="6"/>
      <c r="AB862" s="6"/>
      <c r="AC862" s="6"/>
      <c r="AD862" s="6"/>
      <c r="AE862" s="6"/>
      <c r="AF862" s="6"/>
      <c r="AG862" s="6"/>
      <c r="AH862" s="6"/>
      <c r="AI862" s="6"/>
      <c r="AJ862" s="6"/>
      <c r="AK862" s="6"/>
      <c r="AL862" s="6"/>
      <c r="AM862" s="6"/>
    </row>
    <row r="863" spans="16:39" s="4" customFormat="1" ht="15" customHeight="1" x14ac:dyDescent="0.25">
      <c r="P863" s="5"/>
      <c r="R863" s="171"/>
      <c r="T863" s="6"/>
      <c r="U863" s="6"/>
      <c r="V863" s="6"/>
      <c r="W863" s="6"/>
      <c r="X863" s="6"/>
      <c r="Y863" s="6"/>
      <c r="Z863" s="6"/>
      <c r="AA863" s="6"/>
      <c r="AB863" s="6"/>
      <c r="AC863" s="6"/>
      <c r="AD863" s="6"/>
      <c r="AE863" s="6"/>
      <c r="AF863" s="6"/>
      <c r="AG863" s="6"/>
      <c r="AH863" s="6"/>
      <c r="AI863" s="6"/>
      <c r="AJ863" s="6"/>
      <c r="AK863" s="6"/>
      <c r="AL863" s="6"/>
      <c r="AM863" s="6"/>
    </row>
    <row r="864" spans="16:39" s="4" customFormat="1" ht="15" customHeight="1" x14ac:dyDescent="0.25">
      <c r="P864" s="5"/>
      <c r="R864" s="171"/>
      <c r="T864" s="6"/>
      <c r="U864" s="6"/>
      <c r="V864" s="6"/>
      <c r="W864" s="6"/>
      <c r="X864" s="6"/>
      <c r="Y864" s="6"/>
      <c r="Z864" s="6"/>
      <c r="AA864" s="6"/>
      <c r="AB864" s="6"/>
      <c r="AC864" s="6"/>
      <c r="AD864" s="6"/>
      <c r="AE864" s="6"/>
      <c r="AF864" s="6"/>
      <c r="AG864" s="6"/>
      <c r="AH864" s="6"/>
      <c r="AI864" s="6"/>
      <c r="AJ864" s="6"/>
      <c r="AK864" s="6"/>
      <c r="AL864" s="6"/>
      <c r="AM864" s="6"/>
    </row>
    <row r="865" spans="16:39" s="4" customFormat="1" ht="15" customHeight="1" x14ac:dyDescent="0.25">
      <c r="P865" s="5"/>
      <c r="R865" s="171"/>
      <c r="T865" s="6"/>
      <c r="U865" s="6"/>
      <c r="V865" s="6"/>
      <c r="W865" s="6"/>
      <c r="X865" s="6"/>
      <c r="Y865" s="6"/>
      <c r="Z865" s="6"/>
      <c r="AA865" s="6"/>
      <c r="AB865" s="6"/>
      <c r="AC865" s="6"/>
      <c r="AD865" s="6"/>
      <c r="AE865" s="6"/>
      <c r="AF865" s="6"/>
      <c r="AG865" s="6"/>
      <c r="AH865" s="6"/>
      <c r="AI865" s="6"/>
      <c r="AJ865" s="6"/>
      <c r="AK865" s="6"/>
      <c r="AL865" s="6"/>
      <c r="AM865" s="6"/>
    </row>
    <row r="866" spans="16:39" s="4" customFormat="1" ht="15" customHeight="1" x14ac:dyDescent="0.25">
      <c r="P866" s="5"/>
      <c r="R866" s="171"/>
      <c r="T866" s="6"/>
      <c r="U866" s="6"/>
      <c r="V866" s="6"/>
      <c r="W866" s="6"/>
      <c r="X866" s="6"/>
      <c r="Y866" s="6"/>
      <c r="Z866" s="6"/>
      <c r="AA866" s="6"/>
      <c r="AB866" s="6"/>
      <c r="AC866" s="6"/>
      <c r="AD866" s="6"/>
      <c r="AE866" s="6"/>
      <c r="AF866" s="6"/>
      <c r="AG866" s="6"/>
      <c r="AH866" s="6"/>
      <c r="AI866" s="6"/>
      <c r="AJ866" s="6"/>
      <c r="AK866" s="6"/>
      <c r="AL866" s="6"/>
      <c r="AM866" s="6"/>
    </row>
    <row r="867" spans="16:39" s="4" customFormat="1" ht="15" customHeight="1" x14ac:dyDescent="0.25">
      <c r="P867" s="5"/>
      <c r="R867" s="171"/>
      <c r="T867" s="6"/>
      <c r="U867" s="6"/>
      <c r="V867" s="6"/>
      <c r="W867" s="6"/>
      <c r="X867" s="6"/>
      <c r="Y867" s="6"/>
      <c r="Z867" s="6"/>
      <c r="AA867" s="6"/>
      <c r="AB867" s="6"/>
      <c r="AC867" s="6"/>
      <c r="AD867" s="6"/>
      <c r="AE867" s="6"/>
      <c r="AF867" s="6"/>
      <c r="AG867" s="6"/>
      <c r="AH867" s="6"/>
      <c r="AI867" s="6"/>
      <c r="AJ867" s="6"/>
      <c r="AK867" s="6"/>
      <c r="AL867" s="6"/>
      <c r="AM867" s="6"/>
    </row>
    <row r="868" spans="16:39" s="4" customFormat="1" ht="15" customHeight="1" x14ac:dyDescent="0.25">
      <c r="P868" s="5"/>
      <c r="R868" s="171"/>
      <c r="T868" s="6"/>
      <c r="U868" s="6"/>
      <c r="V868" s="6"/>
      <c r="W868" s="6"/>
      <c r="X868" s="6"/>
      <c r="Y868" s="6"/>
      <c r="Z868" s="6"/>
      <c r="AA868" s="6"/>
      <c r="AB868" s="6"/>
      <c r="AC868" s="6"/>
      <c r="AD868" s="6"/>
      <c r="AE868" s="6"/>
      <c r="AF868" s="6"/>
      <c r="AG868" s="6"/>
      <c r="AH868" s="6"/>
      <c r="AI868" s="6"/>
      <c r="AJ868" s="6"/>
      <c r="AK868" s="6"/>
      <c r="AL868" s="6"/>
      <c r="AM868" s="6"/>
    </row>
    <row r="869" spans="16:39" s="4" customFormat="1" ht="15" customHeight="1" x14ac:dyDescent="0.25">
      <c r="P869" s="5"/>
      <c r="R869" s="171"/>
      <c r="T869" s="6"/>
      <c r="U869" s="6"/>
      <c r="V869" s="6"/>
      <c r="W869" s="6"/>
      <c r="X869" s="6"/>
      <c r="Y869" s="6"/>
      <c r="Z869" s="6"/>
      <c r="AA869" s="6"/>
      <c r="AB869" s="6"/>
      <c r="AC869" s="6"/>
      <c r="AD869" s="6"/>
      <c r="AE869" s="6"/>
      <c r="AF869" s="6"/>
      <c r="AG869" s="6"/>
      <c r="AH869" s="6"/>
      <c r="AI869" s="6"/>
      <c r="AJ869" s="6"/>
      <c r="AK869" s="6"/>
      <c r="AL869" s="6"/>
      <c r="AM869" s="6"/>
    </row>
    <row r="870" spans="16:39" s="4" customFormat="1" ht="15" customHeight="1" x14ac:dyDescent="0.25">
      <c r="P870" s="5"/>
      <c r="R870" s="171"/>
      <c r="T870" s="6"/>
      <c r="U870" s="6"/>
      <c r="V870" s="6"/>
      <c r="W870" s="6"/>
      <c r="X870" s="6"/>
      <c r="Y870" s="6"/>
      <c r="Z870" s="6"/>
      <c r="AA870" s="6"/>
      <c r="AB870" s="6"/>
      <c r="AC870" s="6"/>
      <c r="AD870" s="6"/>
      <c r="AE870" s="6"/>
      <c r="AF870" s="6"/>
      <c r="AG870" s="6"/>
      <c r="AH870" s="6"/>
      <c r="AI870" s="6"/>
      <c r="AJ870" s="6"/>
      <c r="AK870" s="6"/>
      <c r="AL870" s="6"/>
      <c r="AM870" s="6"/>
    </row>
    <row r="871" spans="16:39" s="4" customFormat="1" ht="15" customHeight="1" x14ac:dyDescent="0.25">
      <c r="P871" s="5"/>
      <c r="R871" s="171"/>
      <c r="T871" s="6"/>
      <c r="U871" s="6"/>
      <c r="V871" s="6"/>
      <c r="W871" s="6"/>
      <c r="X871" s="6"/>
      <c r="Y871" s="6"/>
      <c r="Z871" s="6"/>
      <c r="AA871" s="6"/>
      <c r="AB871" s="6"/>
      <c r="AC871" s="6"/>
      <c r="AD871" s="6"/>
      <c r="AE871" s="6"/>
      <c r="AF871" s="6"/>
      <c r="AG871" s="6"/>
      <c r="AH871" s="6"/>
      <c r="AI871" s="6"/>
      <c r="AJ871" s="6"/>
      <c r="AK871" s="6"/>
      <c r="AL871" s="6"/>
      <c r="AM871" s="6"/>
    </row>
    <row r="872" spans="16:39" s="4" customFormat="1" ht="15" customHeight="1" x14ac:dyDescent="0.25">
      <c r="P872" s="5"/>
      <c r="R872" s="171"/>
      <c r="T872" s="6"/>
      <c r="U872" s="6"/>
      <c r="V872" s="6"/>
      <c r="W872" s="6"/>
      <c r="X872" s="6"/>
      <c r="Y872" s="6"/>
      <c r="Z872" s="6"/>
      <c r="AA872" s="6"/>
      <c r="AB872" s="6"/>
      <c r="AC872" s="6"/>
      <c r="AD872" s="6"/>
      <c r="AE872" s="6"/>
      <c r="AF872" s="6"/>
      <c r="AG872" s="6"/>
      <c r="AH872" s="6"/>
      <c r="AI872" s="6"/>
      <c r="AJ872" s="6"/>
      <c r="AK872" s="6"/>
      <c r="AL872" s="6"/>
      <c r="AM872" s="6"/>
    </row>
    <row r="873" spans="16:39" s="4" customFormat="1" ht="15" customHeight="1" x14ac:dyDescent="0.25">
      <c r="P873" s="5"/>
      <c r="R873" s="171"/>
      <c r="T873" s="6"/>
      <c r="U873" s="6"/>
      <c r="V873" s="6"/>
      <c r="W873" s="6"/>
      <c r="X873" s="6"/>
      <c r="Y873" s="6"/>
      <c r="Z873" s="6"/>
      <c r="AA873" s="6"/>
      <c r="AB873" s="6"/>
      <c r="AC873" s="6"/>
      <c r="AD873" s="6"/>
      <c r="AE873" s="6"/>
      <c r="AF873" s="6"/>
      <c r="AG873" s="6"/>
      <c r="AH873" s="6"/>
      <c r="AI873" s="6"/>
      <c r="AJ873" s="6"/>
      <c r="AK873" s="6"/>
      <c r="AL873" s="6"/>
      <c r="AM873" s="6"/>
    </row>
    <row r="874" spans="16:39" s="4" customFormat="1" ht="15" customHeight="1" x14ac:dyDescent="0.25">
      <c r="P874" s="5"/>
      <c r="R874" s="171"/>
      <c r="T874" s="6"/>
      <c r="U874" s="6"/>
      <c r="V874" s="6"/>
      <c r="W874" s="6"/>
      <c r="X874" s="6"/>
      <c r="Y874" s="6"/>
      <c r="Z874" s="6"/>
      <c r="AA874" s="6"/>
      <c r="AB874" s="6"/>
      <c r="AC874" s="6"/>
      <c r="AD874" s="6"/>
      <c r="AE874" s="6"/>
      <c r="AF874" s="6"/>
      <c r="AG874" s="6"/>
      <c r="AH874" s="6"/>
      <c r="AI874" s="6"/>
      <c r="AJ874" s="6"/>
      <c r="AK874" s="6"/>
      <c r="AL874" s="6"/>
      <c r="AM874" s="6"/>
    </row>
    <row r="875" spans="16:39" s="4" customFormat="1" ht="15" customHeight="1" x14ac:dyDescent="0.25">
      <c r="P875" s="5"/>
      <c r="R875" s="171"/>
      <c r="T875" s="6"/>
      <c r="U875" s="6"/>
      <c r="V875" s="6"/>
      <c r="W875" s="6"/>
      <c r="X875" s="6"/>
      <c r="Y875" s="6"/>
      <c r="Z875" s="6"/>
      <c r="AA875" s="6"/>
      <c r="AB875" s="6"/>
      <c r="AC875" s="6"/>
      <c r="AD875" s="6"/>
      <c r="AE875" s="6"/>
      <c r="AF875" s="6"/>
      <c r="AG875" s="6"/>
      <c r="AH875" s="6"/>
      <c r="AI875" s="6"/>
      <c r="AJ875" s="6"/>
      <c r="AK875" s="6"/>
      <c r="AL875" s="6"/>
      <c r="AM875" s="6"/>
    </row>
    <row r="876" spans="16:39" s="4" customFormat="1" ht="15" customHeight="1" x14ac:dyDescent="0.25">
      <c r="P876" s="5"/>
      <c r="R876" s="171"/>
      <c r="T876" s="6"/>
      <c r="U876" s="6"/>
      <c r="V876" s="6"/>
      <c r="W876" s="6"/>
      <c r="X876" s="6"/>
      <c r="Y876" s="6"/>
      <c r="Z876" s="6"/>
      <c r="AA876" s="6"/>
      <c r="AB876" s="6"/>
      <c r="AC876" s="6"/>
      <c r="AD876" s="6"/>
      <c r="AE876" s="6"/>
      <c r="AF876" s="6"/>
      <c r="AG876" s="6"/>
      <c r="AH876" s="6"/>
      <c r="AI876" s="6"/>
      <c r="AJ876" s="6"/>
      <c r="AK876" s="6"/>
      <c r="AL876" s="6"/>
      <c r="AM876" s="6"/>
    </row>
    <row r="877" spans="16:39" s="4" customFormat="1" ht="15" customHeight="1" x14ac:dyDescent="0.25">
      <c r="P877" s="5"/>
      <c r="R877" s="171"/>
      <c r="T877" s="6"/>
      <c r="U877" s="6"/>
      <c r="V877" s="6"/>
      <c r="W877" s="6"/>
      <c r="X877" s="6"/>
      <c r="Y877" s="6"/>
      <c r="Z877" s="6"/>
      <c r="AA877" s="6"/>
      <c r="AB877" s="6"/>
      <c r="AC877" s="6"/>
      <c r="AD877" s="6"/>
      <c r="AE877" s="6"/>
      <c r="AF877" s="6"/>
      <c r="AG877" s="6"/>
      <c r="AH877" s="6"/>
      <c r="AI877" s="6"/>
      <c r="AJ877" s="6"/>
      <c r="AK877" s="6"/>
      <c r="AL877" s="6"/>
      <c r="AM877" s="6"/>
    </row>
    <row r="878" spans="16:39" s="4" customFormat="1" ht="15" customHeight="1" x14ac:dyDescent="0.25">
      <c r="P878" s="5"/>
      <c r="R878" s="171"/>
      <c r="T878" s="6"/>
      <c r="U878" s="6"/>
      <c r="V878" s="6"/>
      <c r="W878" s="6"/>
      <c r="X878" s="6"/>
      <c r="Y878" s="6"/>
      <c r="Z878" s="6"/>
      <c r="AA878" s="6"/>
      <c r="AB878" s="6"/>
      <c r="AC878" s="6"/>
      <c r="AD878" s="6"/>
      <c r="AE878" s="6"/>
      <c r="AF878" s="6"/>
      <c r="AG878" s="6"/>
      <c r="AH878" s="6"/>
      <c r="AI878" s="6"/>
      <c r="AJ878" s="6"/>
      <c r="AK878" s="6"/>
      <c r="AL878" s="6"/>
      <c r="AM878" s="6"/>
    </row>
    <row r="879" spans="16:39" s="4" customFormat="1" ht="15" customHeight="1" x14ac:dyDescent="0.25">
      <c r="P879" s="5"/>
      <c r="R879" s="171"/>
      <c r="T879" s="6"/>
      <c r="U879" s="6"/>
      <c r="V879" s="6"/>
      <c r="W879" s="6"/>
      <c r="X879" s="6"/>
      <c r="Y879" s="6"/>
      <c r="Z879" s="6"/>
      <c r="AA879" s="6"/>
      <c r="AB879" s="6"/>
      <c r="AC879" s="6"/>
      <c r="AD879" s="6"/>
      <c r="AE879" s="6"/>
      <c r="AF879" s="6"/>
      <c r="AG879" s="6"/>
      <c r="AH879" s="6"/>
      <c r="AI879" s="6"/>
      <c r="AJ879" s="6"/>
      <c r="AK879" s="6"/>
      <c r="AL879" s="6"/>
      <c r="AM879" s="6"/>
    </row>
    <row r="880" spans="16:39" s="4" customFormat="1" ht="15" customHeight="1" x14ac:dyDescent="0.25">
      <c r="P880" s="5"/>
      <c r="R880" s="171"/>
      <c r="T880" s="6"/>
      <c r="U880" s="6"/>
      <c r="V880" s="6"/>
      <c r="W880" s="6"/>
      <c r="X880" s="6"/>
      <c r="Y880" s="6"/>
      <c r="Z880" s="6"/>
      <c r="AA880" s="6"/>
      <c r="AB880" s="6"/>
      <c r="AC880" s="6"/>
      <c r="AD880" s="6"/>
      <c r="AE880" s="6"/>
      <c r="AF880" s="6"/>
      <c r="AG880" s="6"/>
      <c r="AH880" s="6"/>
      <c r="AI880" s="6"/>
      <c r="AJ880" s="6"/>
      <c r="AK880" s="6"/>
      <c r="AL880" s="6"/>
      <c r="AM880" s="6"/>
    </row>
    <row r="881" spans="16:39" s="4" customFormat="1" ht="15" customHeight="1" x14ac:dyDescent="0.25">
      <c r="P881" s="5"/>
      <c r="R881" s="171"/>
      <c r="T881" s="6"/>
      <c r="U881" s="6"/>
      <c r="V881" s="6"/>
      <c r="W881" s="6"/>
      <c r="X881" s="6"/>
      <c r="Y881" s="6"/>
      <c r="Z881" s="6"/>
      <c r="AA881" s="6"/>
      <c r="AB881" s="6"/>
      <c r="AC881" s="6"/>
      <c r="AD881" s="6"/>
      <c r="AE881" s="6"/>
      <c r="AF881" s="6"/>
      <c r="AG881" s="6"/>
      <c r="AH881" s="6"/>
      <c r="AI881" s="6"/>
      <c r="AJ881" s="6"/>
      <c r="AK881" s="6"/>
      <c r="AL881" s="6"/>
      <c r="AM881" s="6"/>
    </row>
    <row r="882" spans="16:39" s="4" customFormat="1" ht="15" customHeight="1" x14ac:dyDescent="0.25">
      <c r="P882" s="5"/>
      <c r="R882" s="171"/>
      <c r="T882" s="6"/>
      <c r="U882" s="6"/>
      <c r="V882" s="6"/>
      <c r="W882" s="6"/>
      <c r="X882" s="6"/>
      <c r="Y882" s="6"/>
      <c r="Z882" s="6"/>
      <c r="AA882" s="6"/>
      <c r="AB882" s="6"/>
      <c r="AC882" s="6"/>
      <c r="AD882" s="6"/>
      <c r="AE882" s="6"/>
      <c r="AF882" s="6"/>
      <c r="AG882" s="6"/>
      <c r="AH882" s="6"/>
      <c r="AI882" s="6"/>
      <c r="AJ882" s="6"/>
      <c r="AK882" s="6"/>
      <c r="AL882" s="6"/>
      <c r="AM882" s="6"/>
    </row>
    <row r="883" spans="16:39" s="4" customFormat="1" ht="15" customHeight="1" x14ac:dyDescent="0.25">
      <c r="P883" s="5"/>
      <c r="R883" s="171"/>
      <c r="T883" s="6"/>
      <c r="U883" s="6"/>
      <c r="V883" s="6"/>
      <c r="W883" s="6"/>
      <c r="X883" s="6"/>
      <c r="Y883" s="6"/>
      <c r="Z883" s="6"/>
      <c r="AA883" s="6"/>
      <c r="AB883" s="6"/>
      <c r="AC883" s="6"/>
      <c r="AD883" s="6"/>
      <c r="AE883" s="6"/>
      <c r="AF883" s="6"/>
      <c r="AG883" s="6"/>
      <c r="AH883" s="6"/>
      <c r="AI883" s="6"/>
      <c r="AJ883" s="6"/>
      <c r="AK883" s="6"/>
      <c r="AL883" s="6"/>
      <c r="AM883" s="6"/>
    </row>
    <row r="884" spans="16:39" s="4" customFormat="1" ht="15" customHeight="1" x14ac:dyDescent="0.25">
      <c r="P884" s="5"/>
      <c r="R884" s="171"/>
      <c r="T884" s="6"/>
      <c r="U884" s="6"/>
      <c r="V884" s="6"/>
      <c r="W884" s="6"/>
      <c r="X884" s="6"/>
      <c r="Y884" s="6"/>
      <c r="Z884" s="6"/>
      <c r="AA884" s="6"/>
      <c r="AB884" s="6"/>
      <c r="AC884" s="6"/>
      <c r="AD884" s="6"/>
      <c r="AE884" s="6"/>
      <c r="AF884" s="6"/>
      <c r="AG884" s="6"/>
      <c r="AH884" s="6"/>
      <c r="AI884" s="6"/>
      <c r="AJ884" s="6"/>
      <c r="AK884" s="6"/>
      <c r="AL884" s="6"/>
      <c r="AM884" s="6"/>
    </row>
    <row r="885" spans="16:39" s="4" customFormat="1" ht="15" customHeight="1" x14ac:dyDescent="0.25">
      <c r="P885" s="5"/>
      <c r="R885" s="171"/>
      <c r="T885" s="6"/>
      <c r="U885" s="6"/>
      <c r="V885" s="6"/>
      <c r="W885" s="6"/>
      <c r="X885" s="6"/>
      <c r="Y885" s="6"/>
      <c r="Z885" s="6"/>
      <c r="AA885" s="6"/>
      <c r="AB885" s="6"/>
      <c r="AC885" s="6"/>
      <c r="AD885" s="6"/>
      <c r="AE885" s="6"/>
      <c r="AF885" s="6"/>
      <c r="AG885" s="6"/>
      <c r="AH885" s="6"/>
      <c r="AI885" s="6"/>
      <c r="AJ885" s="6"/>
      <c r="AK885" s="6"/>
      <c r="AL885" s="6"/>
      <c r="AM885" s="6"/>
    </row>
    <row r="886" spans="16:39" s="4" customFormat="1" ht="15" customHeight="1" x14ac:dyDescent="0.25">
      <c r="P886" s="5"/>
      <c r="R886" s="171"/>
      <c r="T886" s="6"/>
      <c r="U886" s="6"/>
      <c r="V886" s="6"/>
      <c r="W886" s="6"/>
      <c r="X886" s="6"/>
      <c r="Y886" s="6"/>
      <c r="Z886" s="6"/>
      <c r="AA886" s="6"/>
      <c r="AB886" s="6"/>
      <c r="AC886" s="6"/>
      <c r="AD886" s="6"/>
      <c r="AE886" s="6"/>
      <c r="AF886" s="6"/>
      <c r="AG886" s="6"/>
      <c r="AH886" s="6"/>
      <c r="AI886" s="6"/>
      <c r="AJ886" s="6"/>
      <c r="AK886" s="6"/>
      <c r="AL886" s="6"/>
      <c r="AM886" s="6"/>
    </row>
    <row r="887" spans="16:39" s="4" customFormat="1" ht="15" customHeight="1" x14ac:dyDescent="0.25">
      <c r="P887" s="5"/>
      <c r="R887" s="171"/>
      <c r="T887" s="6"/>
      <c r="U887" s="6"/>
      <c r="V887" s="6"/>
      <c r="W887" s="6"/>
      <c r="X887" s="6"/>
      <c r="Y887" s="6"/>
      <c r="Z887" s="6"/>
      <c r="AA887" s="6"/>
      <c r="AB887" s="6"/>
      <c r="AC887" s="6"/>
      <c r="AD887" s="6"/>
      <c r="AE887" s="6"/>
      <c r="AF887" s="6"/>
      <c r="AG887" s="6"/>
      <c r="AH887" s="6"/>
      <c r="AI887" s="6"/>
      <c r="AJ887" s="6"/>
      <c r="AK887" s="6"/>
      <c r="AL887" s="6"/>
      <c r="AM887" s="6"/>
    </row>
    <row r="888" spans="16:39" s="4" customFormat="1" ht="15" customHeight="1" x14ac:dyDescent="0.25">
      <c r="P888" s="5"/>
      <c r="R888" s="171"/>
      <c r="T888" s="6"/>
      <c r="U888" s="6"/>
      <c r="V888" s="6"/>
      <c r="W888" s="6"/>
      <c r="X888" s="6"/>
      <c r="Y888" s="6"/>
      <c r="Z888" s="6"/>
      <c r="AA888" s="6"/>
      <c r="AB888" s="6"/>
      <c r="AC888" s="6"/>
      <c r="AD888" s="6"/>
      <c r="AE888" s="6"/>
      <c r="AF888" s="6"/>
      <c r="AG888" s="6"/>
      <c r="AH888" s="6"/>
      <c r="AI888" s="6"/>
      <c r="AJ888" s="6"/>
      <c r="AK888" s="6"/>
      <c r="AL888" s="6"/>
      <c r="AM888" s="6"/>
    </row>
    <row r="889" spans="16:39" s="4" customFormat="1" ht="15" customHeight="1" x14ac:dyDescent="0.25">
      <c r="P889" s="5"/>
      <c r="R889" s="171"/>
      <c r="T889" s="6"/>
      <c r="U889" s="6"/>
      <c r="V889" s="6"/>
      <c r="W889" s="6"/>
      <c r="X889" s="6"/>
      <c r="Y889" s="6"/>
      <c r="Z889" s="6"/>
      <c r="AA889" s="6"/>
      <c r="AB889" s="6"/>
      <c r="AC889" s="6"/>
      <c r="AD889" s="6"/>
      <c r="AE889" s="6"/>
      <c r="AF889" s="6"/>
      <c r="AG889" s="6"/>
      <c r="AH889" s="6"/>
      <c r="AI889" s="6"/>
      <c r="AJ889" s="6"/>
      <c r="AK889" s="6"/>
      <c r="AL889" s="6"/>
      <c r="AM889" s="6"/>
    </row>
    <row r="890" spans="16:39" s="4" customFormat="1" ht="15" customHeight="1" x14ac:dyDescent="0.25">
      <c r="P890" s="5"/>
      <c r="R890" s="171"/>
      <c r="T890" s="6"/>
      <c r="U890" s="6"/>
      <c r="V890" s="6"/>
      <c r="W890" s="6"/>
      <c r="X890" s="6"/>
      <c r="Y890" s="6"/>
      <c r="Z890" s="6"/>
      <c r="AA890" s="6"/>
      <c r="AB890" s="6"/>
      <c r="AC890" s="6"/>
      <c r="AD890" s="6"/>
      <c r="AE890" s="6"/>
      <c r="AF890" s="6"/>
      <c r="AG890" s="6"/>
      <c r="AH890" s="6"/>
      <c r="AI890" s="6"/>
      <c r="AJ890" s="6"/>
      <c r="AK890" s="6"/>
      <c r="AL890" s="6"/>
      <c r="AM890" s="6"/>
    </row>
    <row r="891" spans="16:39" s="4" customFormat="1" ht="15" customHeight="1" x14ac:dyDescent="0.25">
      <c r="P891" s="5"/>
      <c r="R891" s="171"/>
      <c r="T891" s="6"/>
      <c r="U891" s="6"/>
      <c r="V891" s="6"/>
      <c r="W891" s="6"/>
      <c r="X891" s="6"/>
      <c r="Y891" s="6"/>
      <c r="Z891" s="6"/>
      <c r="AA891" s="6"/>
      <c r="AB891" s="6"/>
      <c r="AC891" s="6"/>
      <c r="AD891" s="6"/>
      <c r="AE891" s="6"/>
      <c r="AF891" s="6"/>
      <c r="AG891" s="6"/>
      <c r="AH891" s="6"/>
      <c r="AI891" s="6"/>
      <c r="AJ891" s="6"/>
      <c r="AK891" s="6"/>
      <c r="AL891" s="6"/>
      <c r="AM891" s="6"/>
    </row>
    <row r="892" spans="16:39" s="4" customFormat="1" ht="15" customHeight="1" x14ac:dyDescent="0.25">
      <c r="P892" s="5"/>
      <c r="R892" s="171"/>
      <c r="T892" s="6"/>
      <c r="U892" s="6"/>
      <c r="V892" s="6"/>
      <c r="W892" s="6"/>
      <c r="X892" s="6"/>
      <c r="Y892" s="6"/>
      <c r="Z892" s="6"/>
      <c r="AA892" s="6"/>
      <c r="AB892" s="6"/>
      <c r="AC892" s="6"/>
      <c r="AD892" s="6"/>
      <c r="AE892" s="6"/>
      <c r="AF892" s="6"/>
      <c r="AG892" s="6"/>
      <c r="AH892" s="6"/>
      <c r="AI892" s="6"/>
      <c r="AJ892" s="6"/>
      <c r="AK892" s="6"/>
      <c r="AL892" s="6"/>
      <c r="AM892" s="6"/>
    </row>
    <row r="893" spans="16:39" s="4" customFormat="1" ht="15" customHeight="1" x14ac:dyDescent="0.25">
      <c r="P893" s="5"/>
      <c r="R893" s="171"/>
      <c r="T893" s="6"/>
      <c r="U893" s="6"/>
      <c r="V893" s="6"/>
      <c r="W893" s="6"/>
      <c r="X893" s="6"/>
      <c r="Y893" s="6"/>
      <c r="Z893" s="6"/>
      <c r="AA893" s="6"/>
      <c r="AB893" s="6"/>
      <c r="AC893" s="6"/>
      <c r="AD893" s="6"/>
      <c r="AE893" s="6"/>
      <c r="AF893" s="6"/>
      <c r="AG893" s="6"/>
      <c r="AH893" s="6"/>
      <c r="AI893" s="6"/>
      <c r="AJ893" s="6"/>
      <c r="AK893" s="6"/>
      <c r="AL893" s="6"/>
      <c r="AM893" s="6"/>
    </row>
    <row r="894" spans="16:39" s="4" customFormat="1" ht="15" customHeight="1" x14ac:dyDescent="0.25">
      <c r="P894" s="5"/>
      <c r="R894" s="171"/>
      <c r="T894" s="6"/>
      <c r="U894" s="6"/>
      <c r="V894" s="6"/>
      <c r="W894" s="6"/>
      <c r="X894" s="6"/>
      <c r="Y894" s="6"/>
      <c r="Z894" s="6"/>
      <c r="AA894" s="6"/>
      <c r="AB894" s="6"/>
      <c r="AC894" s="6"/>
      <c r="AD894" s="6"/>
      <c r="AE894" s="6"/>
      <c r="AF894" s="6"/>
      <c r="AG894" s="6"/>
      <c r="AH894" s="6"/>
      <c r="AI894" s="6"/>
      <c r="AJ894" s="6"/>
      <c r="AK894" s="6"/>
      <c r="AL894" s="6"/>
      <c r="AM894" s="6"/>
    </row>
    <row r="895" spans="16:39" s="4" customFormat="1" ht="15" customHeight="1" x14ac:dyDescent="0.25">
      <c r="P895" s="5"/>
      <c r="R895" s="171"/>
      <c r="T895" s="6"/>
      <c r="U895" s="6"/>
      <c r="V895" s="6"/>
      <c r="W895" s="6"/>
      <c r="X895" s="6"/>
      <c r="Y895" s="6"/>
      <c r="Z895" s="6"/>
      <c r="AA895" s="6"/>
      <c r="AB895" s="6"/>
      <c r="AC895" s="6"/>
      <c r="AD895" s="6"/>
      <c r="AE895" s="6"/>
      <c r="AF895" s="6"/>
      <c r="AG895" s="6"/>
      <c r="AH895" s="6"/>
      <c r="AI895" s="6"/>
      <c r="AJ895" s="6"/>
      <c r="AK895" s="6"/>
      <c r="AL895" s="6"/>
      <c r="AM895" s="6"/>
    </row>
    <row r="896" spans="16:39" s="4" customFormat="1" ht="15" customHeight="1" x14ac:dyDescent="0.25">
      <c r="P896" s="5"/>
      <c r="R896" s="171"/>
      <c r="T896" s="6"/>
      <c r="U896" s="6"/>
      <c r="V896" s="6"/>
      <c r="W896" s="6"/>
      <c r="X896" s="6"/>
      <c r="Y896" s="6"/>
      <c r="Z896" s="6"/>
      <c r="AA896" s="6"/>
      <c r="AB896" s="6"/>
      <c r="AC896" s="6"/>
      <c r="AD896" s="6"/>
      <c r="AE896" s="6"/>
      <c r="AF896" s="6"/>
      <c r="AG896" s="6"/>
      <c r="AH896" s="6"/>
      <c r="AI896" s="6"/>
      <c r="AJ896" s="6"/>
      <c r="AK896" s="6"/>
      <c r="AL896" s="6"/>
      <c r="AM896" s="6"/>
    </row>
    <row r="897" spans="16:39" s="4" customFormat="1" ht="15" customHeight="1" x14ac:dyDescent="0.25">
      <c r="P897" s="5"/>
      <c r="R897" s="171"/>
      <c r="T897" s="6"/>
      <c r="U897" s="6"/>
      <c r="V897" s="6"/>
      <c r="W897" s="6"/>
      <c r="X897" s="6"/>
      <c r="Y897" s="6"/>
      <c r="Z897" s="6"/>
      <c r="AA897" s="6"/>
      <c r="AB897" s="6"/>
      <c r="AC897" s="6"/>
      <c r="AD897" s="6"/>
      <c r="AE897" s="6"/>
      <c r="AF897" s="6"/>
      <c r="AG897" s="6"/>
      <c r="AH897" s="6"/>
      <c r="AI897" s="6"/>
      <c r="AJ897" s="6"/>
      <c r="AK897" s="6"/>
      <c r="AL897" s="6"/>
      <c r="AM897" s="6"/>
    </row>
    <row r="898" spans="16:39" s="4" customFormat="1" ht="15" customHeight="1" x14ac:dyDescent="0.25">
      <c r="P898" s="5"/>
      <c r="R898" s="171"/>
      <c r="T898" s="6"/>
      <c r="U898" s="6"/>
      <c r="V898" s="6"/>
      <c r="W898" s="6"/>
      <c r="X898" s="6"/>
      <c r="Y898" s="6"/>
      <c r="Z898" s="6"/>
      <c r="AA898" s="6"/>
      <c r="AB898" s="6"/>
      <c r="AC898" s="6"/>
      <c r="AD898" s="6"/>
      <c r="AE898" s="6"/>
      <c r="AF898" s="6"/>
      <c r="AG898" s="6"/>
      <c r="AH898" s="6"/>
      <c r="AI898" s="6"/>
      <c r="AJ898" s="6"/>
      <c r="AK898" s="6"/>
      <c r="AL898" s="6"/>
      <c r="AM898" s="6"/>
    </row>
    <row r="899" spans="16:39" s="4" customFormat="1" ht="15" customHeight="1" x14ac:dyDescent="0.25">
      <c r="P899" s="5"/>
      <c r="R899" s="171"/>
      <c r="T899" s="6"/>
      <c r="U899" s="6"/>
      <c r="V899" s="6"/>
      <c r="W899" s="6"/>
      <c r="X899" s="6"/>
      <c r="Y899" s="6"/>
      <c r="Z899" s="6"/>
      <c r="AA899" s="6"/>
      <c r="AB899" s="6"/>
      <c r="AC899" s="6"/>
      <c r="AD899" s="6"/>
      <c r="AE899" s="6"/>
      <c r="AF899" s="6"/>
      <c r="AG899" s="6"/>
      <c r="AH899" s="6"/>
      <c r="AI899" s="6"/>
      <c r="AJ899" s="6"/>
      <c r="AK899" s="6"/>
      <c r="AL899" s="6"/>
      <c r="AM899" s="6"/>
    </row>
    <row r="900" spans="16:39" s="4" customFormat="1" ht="15" customHeight="1" x14ac:dyDescent="0.25">
      <c r="P900" s="5"/>
      <c r="R900" s="171"/>
      <c r="T900" s="6"/>
      <c r="U900" s="6"/>
      <c r="V900" s="6"/>
      <c r="W900" s="6"/>
      <c r="X900" s="6"/>
      <c r="Y900" s="6"/>
      <c r="Z900" s="6"/>
      <c r="AA900" s="6"/>
      <c r="AB900" s="6"/>
      <c r="AC900" s="6"/>
      <c r="AD900" s="6"/>
      <c r="AE900" s="6"/>
      <c r="AF900" s="6"/>
      <c r="AG900" s="6"/>
      <c r="AH900" s="6"/>
      <c r="AI900" s="6"/>
      <c r="AJ900" s="6"/>
      <c r="AK900" s="6"/>
      <c r="AL900" s="6"/>
      <c r="AM900" s="6"/>
    </row>
    <row r="901" spans="16:39" s="4" customFormat="1" ht="15" customHeight="1" x14ac:dyDescent="0.25">
      <c r="P901" s="5"/>
      <c r="R901" s="171"/>
      <c r="T901" s="6"/>
      <c r="U901" s="6"/>
      <c r="V901" s="6"/>
      <c r="W901" s="6"/>
      <c r="X901" s="6"/>
      <c r="Y901" s="6"/>
      <c r="Z901" s="6"/>
      <c r="AA901" s="6"/>
      <c r="AB901" s="6"/>
      <c r="AC901" s="6"/>
      <c r="AD901" s="6"/>
      <c r="AE901" s="6"/>
      <c r="AF901" s="6"/>
      <c r="AG901" s="6"/>
      <c r="AH901" s="6"/>
      <c r="AI901" s="6"/>
      <c r="AJ901" s="6"/>
      <c r="AK901" s="6"/>
      <c r="AL901" s="6"/>
      <c r="AM901" s="6"/>
    </row>
    <row r="902" spans="16:39" s="4" customFormat="1" ht="15" customHeight="1" x14ac:dyDescent="0.25">
      <c r="P902" s="5"/>
      <c r="R902" s="171"/>
      <c r="T902" s="6"/>
      <c r="U902" s="6"/>
      <c r="V902" s="6"/>
      <c r="W902" s="6"/>
      <c r="X902" s="6"/>
      <c r="Y902" s="6"/>
      <c r="Z902" s="6"/>
      <c r="AA902" s="6"/>
      <c r="AB902" s="6"/>
      <c r="AC902" s="6"/>
      <c r="AD902" s="6"/>
      <c r="AE902" s="6"/>
      <c r="AF902" s="6"/>
      <c r="AG902" s="6"/>
      <c r="AH902" s="6"/>
      <c r="AI902" s="6"/>
      <c r="AJ902" s="6"/>
      <c r="AK902" s="6"/>
      <c r="AL902" s="6"/>
      <c r="AM902" s="6"/>
    </row>
    <row r="903" spans="16:39" s="4" customFormat="1" ht="15" customHeight="1" x14ac:dyDescent="0.25">
      <c r="P903" s="5"/>
      <c r="R903" s="171"/>
      <c r="T903" s="6"/>
      <c r="U903" s="6"/>
      <c r="V903" s="6"/>
      <c r="W903" s="6"/>
      <c r="X903" s="6"/>
      <c r="Y903" s="6"/>
      <c r="Z903" s="6"/>
      <c r="AA903" s="6"/>
      <c r="AB903" s="6"/>
      <c r="AC903" s="6"/>
      <c r="AD903" s="6"/>
      <c r="AE903" s="6"/>
      <c r="AF903" s="6"/>
      <c r="AG903" s="6"/>
      <c r="AH903" s="6"/>
      <c r="AI903" s="6"/>
      <c r="AJ903" s="6"/>
      <c r="AK903" s="6"/>
      <c r="AL903" s="6"/>
      <c r="AM903" s="6"/>
    </row>
    <row r="904" spans="16:39" s="4" customFormat="1" ht="15" customHeight="1" x14ac:dyDescent="0.25">
      <c r="P904" s="5"/>
      <c r="R904" s="171"/>
      <c r="T904" s="6"/>
      <c r="U904" s="6"/>
      <c r="V904" s="6"/>
      <c r="W904" s="6"/>
      <c r="X904" s="6"/>
      <c r="Y904" s="6"/>
      <c r="Z904" s="6"/>
      <c r="AA904" s="6"/>
      <c r="AB904" s="6"/>
      <c r="AC904" s="6"/>
      <c r="AD904" s="6"/>
      <c r="AE904" s="6"/>
      <c r="AF904" s="6"/>
      <c r="AG904" s="6"/>
      <c r="AH904" s="6"/>
      <c r="AI904" s="6"/>
      <c r="AJ904" s="6"/>
      <c r="AK904" s="6"/>
      <c r="AL904" s="6"/>
      <c r="AM904" s="6"/>
    </row>
    <row r="905" spans="16:39" s="4" customFormat="1" ht="15" customHeight="1" x14ac:dyDescent="0.25">
      <c r="P905" s="5"/>
      <c r="R905" s="171"/>
      <c r="T905" s="6"/>
      <c r="U905" s="6"/>
      <c r="V905" s="6"/>
      <c r="W905" s="6"/>
      <c r="X905" s="6"/>
      <c r="Y905" s="6"/>
      <c r="Z905" s="6"/>
      <c r="AA905" s="6"/>
      <c r="AB905" s="6"/>
      <c r="AC905" s="6"/>
      <c r="AD905" s="6"/>
      <c r="AE905" s="6"/>
      <c r="AF905" s="6"/>
      <c r="AG905" s="6"/>
      <c r="AH905" s="6"/>
      <c r="AI905" s="6"/>
      <c r="AJ905" s="6"/>
      <c r="AK905" s="6"/>
      <c r="AL905" s="6"/>
      <c r="AM905" s="6"/>
    </row>
    <row r="906" spans="16:39" s="4" customFormat="1" ht="15" customHeight="1" x14ac:dyDescent="0.25">
      <c r="P906" s="5"/>
      <c r="R906" s="171"/>
      <c r="T906" s="6"/>
      <c r="U906" s="6"/>
      <c r="V906" s="6"/>
      <c r="W906" s="6"/>
      <c r="X906" s="6"/>
      <c r="Y906" s="6"/>
      <c r="Z906" s="6"/>
      <c r="AA906" s="6"/>
      <c r="AB906" s="6"/>
      <c r="AC906" s="6"/>
      <c r="AD906" s="6"/>
      <c r="AE906" s="6"/>
      <c r="AF906" s="6"/>
      <c r="AG906" s="6"/>
      <c r="AH906" s="6"/>
      <c r="AI906" s="6"/>
      <c r="AJ906" s="6"/>
      <c r="AK906" s="6"/>
      <c r="AL906" s="6"/>
      <c r="AM906" s="6"/>
    </row>
    <row r="907" spans="16:39" s="4" customFormat="1" ht="15" customHeight="1" x14ac:dyDescent="0.25">
      <c r="P907" s="5"/>
      <c r="R907" s="171"/>
      <c r="T907" s="6"/>
      <c r="U907" s="6"/>
      <c r="V907" s="6"/>
      <c r="W907" s="6"/>
      <c r="X907" s="6"/>
      <c r="Y907" s="6"/>
      <c r="Z907" s="6"/>
      <c r="AA907" s="6"/>
      <c r="AB907" s="6"/>
      <c r="AC907" s="6"/>
      <c r="AD907" s="6"/>
      <c r="AE907" s="6"/>
      <c r="AF907" s="6"/>
      <c r="AG907" s="6"/>
      <c r="AH907" s="6"/>
      <c r="AI907" s="6"/>
      <c r="AJ907" s="6"/>
      <c r="AK907" s="6"/>
      <c r="AL907" s="6"/>
      <c r="AM907" s="6"/>
    </row>
    <row r="908" spans="16:39" s="4" customFormat="1" ht="15" customHeight="1" x14ac:dyDescent="0.25">
      <c r="P908" s="5"/>
      <c r="R908" s="171"/>
      <c r="T908" s="6"/>
      <c r="U908" s="6"/>
      <c r="V908" s="6"/>
      <c r="W908" s="6"/>
      <c r="X908" s="6"/>
      <c r="Y908" s="6"/>
      <c r="Z908" s="6"/>
      <c r="AA908" s="6"/>
      <c r="AB908" s="6"/>
      <c r="AC908" s="6"/>
      <c r="AD908" s="6"/>
      <c r="AE908" s="6"/>
      <c r="AF908" s="6"/>
      <c r="AG908" s="6"/>
      <c r="AH908" s="6"/>
      <c r="AI908" s="6"/>
      <c r="AJ908" s="6"/>
      <c r="AK908" s="6"/>
      <c r="AL908" s="6"/>
      <c r="AM908" s="6"/>
    </row>
    <row r="909" spans="16:39" s="4" customFormat="1" ht="15" customHeight="1" x14ac:dyDescent="0.25">
      <c r="P909" s="5"/>
      <c r="R909" s="171"/>
      <c r="T909" s="6"/>
      <c r="U909" s="6"/>
      <c r="V909" s="6"/>
      <c r="W909" s="6"/>
      <c r="X909" s="6"/>
      <c r="Y909" s="6"/>
      <c r="Z909" s="6"/>
      <c r="AA909" s="6"/>
      <c r="AB909" s="6"/>
      <c r="AC909" s="6"/>
      <c r="AD909" s="6"/>
      <c r="AE909" s="6"/>
      <c r="AF909" s="6"/>
      <c r="AG909" s="6"/>
      <c r="AH909" s="6"/>
      <c r="AI909" s="6"/>
      <c r="AJ909" s="6"/>
      <c r="AK909" s="6"/>
      <c r="AL909" s="6"/>
      <c r="AM909" s="6"/>
    </row>
    <row r="910" spans="16:39" s="4" customFormat="1" ht="15" customHeight="1" x14ac:dyDescent="0.25">
      <c r="P910" s="5"/>
      <c r="R910" s="171"/>
      <c r="T910" s="6"/>
      <c r="U910" s="6"/>
      <c r="V910" s="6"/>
      <c r="W910" s="6"/>
      <c r="X910" s="6"/>
      <c r="Y910" s="6"/>
      <c r="Z910" s="6"/>
      <c r="AA910" s="6"/>
      <c r="AB910" s="6"/>
      <c r="AC910" s="6"/>
      <c r="AD910" s="6"/>
      <c r="AE910" s="6"/>
      <c r="AF910" s="6"/>
      <c r="AG910" s="6"/>
      <c r="AH910" s="6"/>
      <c r="AI910" s="6"/>
      <c r="AJ910" s="6"/>
      <c r="AK910" s="6"/>
      <c r="AL910" s="6"/>
      <c r="AM910" s="6"/>
    </row>
    <row r="911" spans="16:39" s="4" customFormat="1" ht="15" customHeight="1" x14ac:dyDescent="0.25">
      <c r="P911" s="5"/>
      <c r="R911" s="171"/>
      <c r="T911" s="6"/>
      <c r="U911" s="6"/>
      <c r="V911" s="6"/>
      <c r="W911" s="6"/>
      <c r="X911" s="6"/>
      <c r="Y911" s="6"/>
      <c r="Z911" s="6"/>
      <c r="AA911" s="6"/>
      <c r="AB911" s="6"/>
      <c r="AC911" s="6"/>
      <c r="AD911" s="6"/>
      <c r="AE911" s="6"/>
      <c r="AF911" s="6"/>
      <c r="AG911" s="6"/>
      <c r="AH911" s="6"/>
      <c r="AI911" s="6"/>
      <c r="AJ911" s="6"/>
      <c r="AK911" s="6"/>
      <c r="AL911" s="6"/>
      <c r="AM911" s="6"/>
    </row>
    <row r="912" spans="16:39" s="4" customFormat="1" ht="15" customHeight="1" x14ac:dyDescent="0.25">
      <c r="P912" s="5"/>
      <c r="R912" s="171"/>
      <c r="T912" s="6"/>
      <c r="U912" s="6"/>
      <c r="V912" s="6"/>
      <c r="W912" s="6"/>
      <c r="X912" s="6"/>
      <c r="Y912" s="6"/>
      <c r="Z912" s="6"/>
      <c r="AA912" s="6"/>
      <c r="AB912" s="6"/>
      <c r="AC912" s="6"/>
      <c r="AD912" s="6"/>
      <c r="AE912" s="6"/>
      <c r="AF912" s="6"/>
      <c r="AG912" s="6"/>
      <c r="AH912" s="6"/>
      <c r="AI912" s="6"/>
      <c r="AJ912" s="6"/>
      <c r="AK912" s="6"/>
      <c r="AL912" s="6"/>
      <c r="AM912" s="6"/>
    </row>
    <row r="913" spans="16:39" s="4" customFormat="1" ht="15" customHeight="1" x14ac:dyDescent="0.25">
      <c r="P913" s="5"/>
      <c r="R913" s="171"/>
      <c r="T913" s="6"/>
      <c r="U913" s="6"/>
      <c r="V913" s="6"/>
      <c r="W913" s="6"/>
      <c r="X913" s="6"/>
      <c r="Y913" s="6"/>
      <c r="Z913" s="6"/>
      <c r="AA913" s="6"/>
      <c r="AB913" s="6"/>
      <c r="AC913" s="6"/>
      <c r="AD913" s="6"/>
      <c r="AE913" s="6"/>
      <c r="AF913" s="6"/>
      <c r="AG913" s="6"/>
      <c r="AH913" s="6"/>
      <c r="AI913" s="6"/>
      <c r="AJ913" s="6"/>
      <c r="AK913" s="6"/>
      <c r="AL913" s="6"/>
      <c r="AM913" s="6"/>
    </row>
    <row r="914" spans="16:39" s="4" customFormat="1" ht="15" customHeight="1" x14ac:dyDescent="0.25">
      <c r="P914" s="5"/>
      <c r="R914" s="171"/>
      <c r="T914" s="6"/>
      <c r="U914" s="6"/>
      <c r="V914" s="6"/>
      <c r="W914" s="6"/>
      <c r="X914" s="6"/>
      <c r="Y914" s="6"/>
      <c r="Z914" s="6"/>
      <c r="AA914" s="6"/>
      <c r="AB914" s="6"/>
      <c r="AC914" s="6"/>
      <c r="AD914" s="6"/>
      <c r="AE914" s="6"/>
      <c r="AF914" s="6"/>
      <c r="AG914" s="6"/>
      <c r="AH914" s="6"/>
      <c r="AI914" s="6"/>
      <c r="AJ914" s="6"/>
      <c r="AK914" s="6"/>
      <c r="AL914" s="6"/>
      <c r="AM914" s="6"/>
    </row>
    <row r="915" spans="16:39" s="4" customFormat="1" ht="15" customHeight="1" x14ac:dyDescent="0.25">
      <c r="P915" s="5"/>
      <c r="R915" s="171"/>
      <c r="T915" s="6"/>
      <c r="U915" s="6"/>
      <c r="V915" s="6"/>
      <c r="W915" s="6"/>
      <c r="X915" s="6"/>
      <c r="Y915" s="6"/>
      <c r="Z915" s="6"/>
      <c r="AA915" s="6"/>
      <c r="AB915" s="6"/>
      <c r="AC915" s="6"/>
      <c r="AD915" s="6"/>
      <c r="AE915" s="6"/>
      <c r="AF915" s="6"/>
      <c r="AG915" s="6"/>
      <c r="AH915" s="6"/>
      <c r="AI915" s="6"/>
      <c r="AJ915" s="6"/>
      <c r="AK915" s="6"/>
      <c r="AL915" s="6"/>
      <c r="AM915" s="6"/>
    </row>
    <row r="916" spans="16:39" s="4" customFormat="1" ht="15" customHeight="1" x14ac:dyDescent="0.25">
      <c r="P916" s="5"/>
      <c r="R916" s="171"/>
      <c r="T916" s="6"/>
      <c r="U916" s="6"/>
      <c r="V916" s="6"/>
      <c r="W916" s="6"/>
      <c r="X916" s="6"/>
      <c r="Y916" s="6"/>
      <c r="Z916" s="6"/>
      <c r="AA916" s="6"/>
      <c r="AB916" s="6"/>
      <c r="AC916" s="6"/>
      <c r="AD916" s="6"/>
      <c r="AE916" s="6"/>
      <c r="AF916" s="6"/>
      <c r="AG916" s="6"/>
      <c r="AH916" s="6"/>
      <c r="AI916" s="6"/>
      <c r="AJ916" s="6"/>
      <c r="AK916" s="6"/>
      <c r="AL916" s="6"/>
      <c r="AM916" s="6"/>
    </row>
    <row r="917" spans="16:39" s="4" customFormat="1" ht="15" customHeight="1" x14ac:dyDescent="0.25">
      <c r="P917" s="5"/>
      <c r="R917" s="171"/>
      <c r="T917" s="6"/>
      <c r="U917" s="6"/>
      <c r="V917" s="6"/>
      <c r="W917" s="6"/>
      <c r="X917" s="6"/>
      <c r="Y917" s="6"/>
      <c r="Z917" s="6"/>
      <c r="AA917" s="6"/>
      <c r="AB917" s="6"/>
      <c r="AC917" s="6"/>
      <c r="AD917" s="6"/>
      <c r="AE917" s="6"/>
      <c r="AF917" s="6"/>
      <c r="AG917" s="6"/>
      <c r="AH917" s="6"/>
      <c r="AI917" s="6"/>
      <c r="AJ917" s="6"/>
      <c r="AK917" s="6"/>
      <c r="AL917" s="6"/>
      <c r="AM917" s="6"/>
    </row>
    <row r="918" spans="16:39" s="4" customFormat="1" ht="15" customHeight="1" x14ac:dyDescent="0.25">
      <c r="P918" s="5"/>
      <c r="R918" s="171"/>
      <c r="T918" s="6"/>
      <c r="U918" s="6"/>
      <c r="V918" s="6"/>
      <c r="W918" s="6"/>
      <c r="X918" s="6"/>
      <c r="Y918" s="6"/>
      <c r="Z918" s="6"/>
      <c r="AA918" s="6"/>
      <c r="AB918" s="6"/>
      <c r="AC918" s="6"/>
      <c r="AD918" s="6"/>
      <c r="AE918" s="6"/>
      <c r="AF918" s="6"/>
      <c r="AG918" s="6"/>
      <c r="AH918" s="6"/>
      <c r="AI918" s="6"/>
      <c r="AJ918" s="6"/>
      <c r="AK918" s="6"/>
      <c r="AL918" s="6"/>
      <c r="AM918" s="6"/>
    </row>
    <row r="919" spans="16:39" s="4" customFormat="1" ht="15" customHeight="1" x14ac:dyDescent="0.25">
      <c r="P919" s="5"/>
      <c r="R919" s="171"/>
      <c r="T919" s="6"/>
      <c r="U919" s="6"/>
      <c r="V919" s="6"/>
      <c r="W919" s="6"/>
      <c r="X919" s="6"/>
      <c r="Y919" s="6"/>
      <c r="Z919" s="6"/>
      <c r="AA919" s="6"/>
      <c r="AB919" s="6"/>
      <c r="AC919" s="6"/>
      <c r="AD919" s="6"/>
      <c r="AE919" s="6"/>
      <c r="AF919" s="6"/>
      <c r="AG919" s="6"/>
      <c r="AH919" s="6"/>
      <c r="AI919" s="6"/>
      <c r="AJ919" s="6"/>
      <c r="AK919" s="6"/>
      <c r="AL919" s="6"/>
      <c r="AM919" s="6"/>
    </row>
    <row r="920" spans="16:39" s="4" customFormat="1" ht="15" customHeight="1" x14ac:dyDescent="0.25">
      <c r="P920" s="5"/>
      <c r="R920" s="171"/>
      <c r="T920" s="6"/>
      <c r="U920" s="6"/>
      <c r="V920" s="6"/>
      <c r="W920" s="6"/>
      <c r="X920" s="6"/>
      <c r="Y920" s="6"/>
      <c r="Z920" s="6"/>
      <c r="AA920" s="6"/>
      <c r="AB920" s="6"/>
      <c r="AC920" s="6"/>
      <c r="AD920" s="6"/>
      <c r="AE920" s="6"/>
      <c r="AF920" s="6"/>
      <c r="AG920" s="6"/>
      <c r="AH920" s="6"/>
      <c r="AI920" s="6"/>
      <c r="AJ920" s="6"/>
      <c r="AK920" s="6"/>
      <c r="AL920" s="6"/>
      <c r="AM920" s="6"/>
    </row>
    <row r="921" spans="16:39" s="4" customFormat="1" ht="15" customHeight="1" x14ac:dyDescent="0.25">
      <c r="P921" s="5"/>
      <c r="R921" s="171"/>
      <c r="T921" s="6"/>
      <c r="U921" s="6"/>
      <c r="V921" s="6"/>
      <c r="W921" s="6"/>
      <c r="X921" s="6"/>
      <c r="Y921" s="6"/>
      <c r="Z921" s="6"/>
      <c r="AA921" s="6"/>
      <c r="AB921" s="6"/>
      <c r="AC921" s="6"/>
      <c r="AD921" s="6"/>
      <c r="AE921" s="6"/>
      <c r="AF921" s="6"/>
      <c r="AG921" s="6"/>
      <c r="AH921" s="6"/>
      <c r="AI921" s="6"/>
      <c r="AJ921" s="6"/>
      <c r="AK921" s="6"/>
      <c r="AL921" s="6"/>
      <c r="AM921" s="6"/>
    </row>
    <row r="922" spans="16:39" s="4" customFormat="1" ht="15" customHeight="1" x14ac:dyDescent="0.25">
      <c r="P922" s="5"/>
      <c r="R922" s="171"/>
      <c r="T922" s="6"/>
      <c r="U922" s="6"/>
      <c r="V922" s="6"/>
      <c r="W922" s="6"/>
      <c r="X922" s="6"/>
      <c r="Y922" s="6"/>
      <c r="Z922" s="6"/>
      <c r="AA922" s="6"/>
      <c r="AB922" s="6"/>
      <c r="AC922" s="6"/>
      <c r="AD922" s="6"/>
      <c r="AE922" s="6"/>
      <c r="AF922" s="6"/>
      <c r="AG922" s="6"/>
      <c r="AH922" s="6"/>
      <c r="AI922" s="6"/>
      <c r="AJ922" s="6"/>
      <c r="AK922" s="6"/>
      <c r="AL922" s="6"/>
      <c r="AM922" s="6"/>
    </row>
    <row r="923" spans="16:39" s="4" customFormat="1" ht="15" customHeight="1" x14ac:dyDescent="0.25">
      <c r="P923" s="5"/>
      <c r="R923" s="171"/>
      <c r="T923" s="6"/>
      <c r="U923" s="6"/>
      <c r="V923" s="6"/>
      <c r="W923" s="6"/>
      <c r="X923" s="6"/>
      <c r="Y923" s="6"/>
      <c r="Z923" s="6"/>
      <c r="AA923" s="6"/>
      <c r="AB923" s="6"/>
      <c r="AC923" s="6"/>
      <c r="AD923" s="6"/>
      <c r="AE923" s="6"/>
      <c r="AF923" s="6"/>
      <c r="AG923" s="6"/>
      <c r="AH923" s="6"/>
      <c r="AI923" s="6"/>
      <c r="AJ923" s="6"/>
      <c r="AK923" s="6"/>
      <c r="AL923" s="6"/>
      <c r="AM923" s="6"/>
    </row>
    <row r="924" spans="16:39" s="4" customFormat="1" ht="15" customHeight="1" x14ac:dyDescent="0.25">
      <c r="P924" s="5"/>
      <c r="R924" s="171"/>
      <c r="T924" s="6"/>
      <c r="U924" s="6"/>
      <c r="V924" s="6"/>
      <c r="W924" s="6"/>
      <c r="X924" s="6"/>
      <c r="Y924" s="6"/>
      <c r="Z924" s="6"/>
      <c r="AA924" s="6"/>
      <c r="AB924" s="6"/>
      <c r="AC924" s="6"/>
      <c r="AD924" s="6"/>
      <c r="AE924" s="6"/>
      <c r="AF924" s="6"/>
      <c r="AG924" s="6"/>
      <c r="AH924" s="6"/>
      <c r="AI924" s="6"/>
      <c r="AJ924" s="6"/>
      <c r="AK924" s="6"/>
      <c r="AL924" s="6"/>
      <c r="AM924" s="6"/>
    </row>
    <row r="925" spans="16:39" s="4" customFormat="1" ht="15" customHeight="1" x14ac:dyDescent="0.25">
      <c r="P925" s="5"/>
      <c r="R925" s="171"/>
      <c r="T925" s="6"/>
      <c r="U925" s="6"/>
      <c r="V925" s="6"/>
      <c r="W925" s="6"/>
      <c r="X925" s="6"/>
      <c r="Y925" s="6"/>
      <c r="Z925" s="6"/>
      <c r="AA925" s="6"/>
      <c r="AB925" s="6"/>
      <c r="AC925" s="6"/>
      <c r="AD925" s="6"/>
      <c r="AE925" s="6"/>
      <c r="AF925" s="6"/>
      <c r="AG925" s="6"/>
      <c r="AH925" s="6"/>
      <c r="AI925" s="6"/>
      <c r="AJ925" s="6"/>
      <c r="AK925" s="6"/>
      <c r="AL925" s="6"/>
      <c r="AM925" s="6"/>
    </row>
    <row r="926" spans="16:39" s="4" customFormat="1" ht="15" customHeight="1" x14ac:dyDescent="0.25">
      <c r="P926" s="5"/>
      <c r="R926" s="171"/>
      <c r="T926" s="6"/>
      <c r="U926" s="6"/>
      <c r="V926" s="6"/>
      <c r="W926" s="6"/>
      <c r="X926" s="6"/>
      <c r="Y926" s="6"/>
      <c r="Z926" s="6"/>
      <c r="AA926" s="6"/>
      <c r="AB926" s="6"/>
      <c r="AC926" s="6"/>
      <c r="AD926" s="6"/>
      <c r="AE926" s="6"/>
      <c r="AF926" s="6"/>
      <c r="AG926" s="6"/>
      <c r="AH926" s="6"/>
      <c r="AI926" s="6"/>
      <c r="AJ926" s="6"/>
      <c r="AK926" s="6"/>
      <c r="AL926" s="6"/>
      <c r="AM926" s="6"/>
    </row>
    <row r="927" spans="16:39" s="4" customFormat="1" ht="15" customHeight="1" x14ac:dyDescent="0.25">
      <c r="P927" s="5"/>
      <c r="R927" s="171"/>
      <c r="T927" s="6"/>
      <c r="U927" s="6"/>
      <c r="V927" s="6"/>
      <c r="W927" s="6"/>
      <c r="X927" s="6"/>
      <c r="Y927" s="6"/>
      <c r="Z927" s="6"/>
      <c r="AA927" s="6"/>
      <c r="AB927" s="6"/>
      <c r="AC927" s="6"/>
      <c r="AD927" s="6"/>
      <c r="AE927" s="6"/>
      <c r="AF927" s="6"/>
      <c r="AG927" s="6"/>
      <c r="AH927" s="6"/>
      <c r="AI927" s="6"/>
      <c r="AJ927" s="6"/>
      <c r="AK927" s="6"/>
      <c r="AL927" s="6"/>
      <c r="AM927" s="6"/>
    </row>
    <row r="928" spans="16:39" s="4" customFormat="1" ht="15" customHeight="1" x14ac:dyDescent="0.25">
      <c r="P928" s="5"/>
      <c r="R928" s="171"/>
      <c r="T928" s="6"/>
      <c r="U928" s="6"/>
      <c r="V928" s="6"/>
      <c r="W928" s="6"/>
      <c r="X928" s="6"/>
      <c r="Y928" s="6"/>
      <c r="Z928" s="6"/>
      <c r="AA928" s="6"/>
      <c r="AB928" s="6"/>
      <c r="AC928" s="6"/>
      <c r="AD928" s="6"/>
      <c r="AE928" s="6"/>
      <c r="AF928" s="6"/>
      <c r="AG928" s="6"/>
      <c r="AH928" s="6"/>
      <c r="AI928" s="6"/>
      <c r="AJ928" s="6"/>
      <c r="AK928" s="6"/>
      <c r="AL928" s="6"/>
      <c r="AM928" s="6"/>
    </row>
    <row r="929" spans="16:39" s="4" customFormat="1" ht="15" customHeight="1" x14ac:dyDescent="0.25">
      <c r="P929" s="5"/>
      <c r="R929" s="171"/>
      <c r="T929" s="6"/>
      <c r="U929" s="6"/>
      <c r="V929" s="6"/>
      <c r="W929" s="6"/>
      <c r="X929" s="6"/>
      <c r="Y929" s="6"/>
      <c r="Z929" s="6"/>
      <c r="AA929" s="6"/>
      <c r="AB929" s="6"/>
      <c r="AC929" s="6"/>
      <c r="AD929" s="6"/>
      <c r="AE929" s="6"/>
      <c r="AF929" s="6"/>
      <c r="AG929" s="6"/>
      <c r="AH929" s="6"/>
      <c r="AI929" s="6"/>
      <c r="AJ929" s="6"/>
      <c r="AK929" s="6"/>
      <c r="AL929" s="6"/>
      <c r="AM929" s="6"/>
    </row>
    <row r="930" spans="16:39" s="4" customFormat="1" ht="15" customHeight="1" x14ac:dyDescent="0.25">
      <c r="P930" s="5"/>
      <c r="R930" s="171"/>
      <c r="T930" s="6"/>
      <c r="U930" s="6"/>
      <c r="V930" s="6"/>
      <c r="W930" s="6"/>
      <c r="X930" s="6"/>
      <c r="Y930" s="6"/>
      <c r="Z930" s="6"/>
      <c r="AA930" s="6"/>
      <c r="AB930" s="6"/>
      <c r="AC930" s="6"/>
      <c r="AD930" s="6"/>
      <c r="AE930" s="6"/>
      <c r="AF930" s="6"/>
      <c r="AG930" s="6"/>
      <c r="AH930" s="6"/>
      <c r="AI930" s="6"/>
      <c r="AJ930" s="6"/>
      <c r="AK930" s="6"/>
      <c r="AL930" s="6"/>
      <c r="AM930" s="6"/>
    </row>
    <row r="931" spans="16:39" s="4" customFormat="1" ht="15" customHeight="1" x14ac:dyDescent="0.25">
      <c r="P931" s="5"/>
      <c r="R931" s="171"/>
      <c r="T931" s="6"/>
      <c r="U931" s="6"/>
      <c r="V931" s="6"/>
      <c r="W931" s="6"/>
      <c r="X931" s="6"/>
      <c r="Y931" s="6"/>
      <c r="Z931" s="6"/>
      <c r="AA931" s="6"/>
      <c r="AB931" s="6"/>
      <c r="AC931" s="6"/>
      <c r="AD931" s="6"/>
      <c r="AE931" s="6"/>
      <c r="AF931" s="6"/>
      <c r="AG931" s="6"/>
      <c r="AH931" s="6"/>
      <c r="AI931" s="6"/>
      <c r="AJ931" s="6"/>
      <c r="AK931" s="6"/>
      <c r="AL931" s="6"/>
      <c r="AM931" s="6"/>
    </row>
    <row r="932" spans="16:39" s="4" customFormat="1" ht="15" customHeight="1" x14ac:dyDescent="0.25">
      <c r="P932" s="5"/>
      <c r="R932" s="171"/>
      <c r="T932" s="6"/>
      <c r="U932" s="6"/>
      <c r="V932" s="6"/>
      <c r="W932" s="6"/>
      <c r="X932" s="6"/>
      <c r="Y932" s="6"/>
      <c r="Z932" s="6"/>
      <c r="AA932" s="6"/>
      <c r="AB932" s="6"/>
      <c r="AC932" s="6"/>
      <c r="AD932" s="6"/>
      <c r="AE932" s="6"/>
      <c r="AF932" s="6"/>
      <c r="AG932" s="6"/>
      <c r="AH932" s="6"/>
      <c r="AI932" s="6"/>
      <c r="AJ932" s="6"/>
      <c r="AK932" s="6"/>
      <c r="AL932" s="6"/>
      <c r="AM932" s="6"/>
    </row>
    <row r="933" spans="16:39" s="4" customFormat="1" ht="15" customHeight="1" x14ac:dyDescent="0.25">
      <c r="P933" s="5"/>
      <c r="R933" s="171"/>
      <c r="T933" s="6"/>
      <c r="U933" s="6"/>
      <c r="V933" s="6"/>
      <c r="W933" s="6"/>
      <c r="X933" s="6"/>
      <c r="Y933" s="6"/>
      <c r="Z933" s="6"/>
      <c r="AA933" s="6"/>
      <c r="AB933" s="6"/>
      <c r="AC933" s="6"/>
      <c r="AD933" s="6"/>
      <c r="AE933" s="6"/>
      <c r="AF933" s="6"/>
      <c r="AG933" s="6"/>
      <c r="AH933" s="6"/>
      <c r="AI933" s="6"/>
      <c r="AJ933" s="6"/>
      <c r="AK933" s="6"/>
      <c r="AL933" s="6"/>
      <c r="AM933" s="6"/>
    </row>
    <row r="934" spans="16:39" s="4" customFormat="1" ht="15" customHeight="1" x14ac:dyDescent="0.25">
      <c r="P934" s="5"/>
      <c r="R934" s="171"/>
      <c r="T934" s="6"/>
      <c r="U934" s="6"/>
      <c r="V934" s="6"/>
      <c r="W934" s="6"/>
      <c r="X934" s="6"/>
      <c r="Y934" s="6"/>
      <c r="Z934" s="6"/>
      <c r="AA934" s="6"/>
      <c r="AB934" s="6"/>
      <c r="AC934" s="6"/>
      <c r="AD934" s="6"/>
      <c r="AE934" s="6"/>
      <c r="AF934" s="6"/>
      <c r="AG934" s="6"/>
      <c r="AH934" s="6"/>
      <c r="AI934" s="6"/>
      <c r="AJ934" s="6"/>
      <c r="AK934" s="6"/>
      <c r="AL934" s="6"/>
      <c r="AM934" s="6"/>
    </row>
    <row r="935" spans="16:39" s="4" customFormat="1" ht="15" customHeight="1" x14ac:dyDescent="0.25">
      <c r="P935" s="5"/>
      <c r="R935" s="171"/>
      <c r="T935" s="6"/>
      <c r="U935" s="6"/>
      <c r="V935" s="6"/>
      <c r="W935" s="6"/>
      <c r="X935" s="6"/>
      <c r="Y935" s="6"/>
      <c r="Z935" s="6"/>
      <c r="AA935" s="6"/>
      <c r="AB935" s="6"/>
      <c r="AC935" s="6"/>
      <c r="AD935" s="6"/>
      <c r="AE935" s="6"/>
      <c r="AF935" s="6"/>
      <c r="AG935" s="6"/>
      <c r="AH935" s="6"/>
      <c r="AI935" s="6"/>
      <c r="AJ935" s="6"/>
      <c r="AK935" s="6"/>
      <c r="AL935" s="6"/>
      <c r="AM935" s="6"/>
    </row>
    <row r="936" spans="16:39" s="4" customFormat="1" ht="15" customHeight="1" x14ac:dyDescent="0.25">
      <c r="P936" s="5"/>
      <c r="R936" s="171"/>
      <c r="T936" s="6"/>
      <c r="U936" s="6"/>
      <c r="V936" s="6"/>
      <c r="W936" s="6"/>
      <c r="X936" s="6"/>
      <c r="Y936" s="6"/>
      <c r="Z936" s="6"/>
      <c r="AA936" s="6"/>
      <c r="AB936" s="6"/>
      <c r="AC936" s="6"/>
      <c r="AD936" s="6"/>
      <c r="AE936" s="6"/>
      <c r="AF936" s="6"/>
      <c r="AG936" s="6"/>
      <c r="AH936" s="6"/>
      <c r="AI936" s="6"/>
      <c r="AJ936" s="6"/>
      <c r="AK936" s="6"/>
      <c r="AL936" s="6"/>
      <c r="AM936" s="6"/>
    </row>
    <row r="937" spans="16:39" s="4" customFormat="1" ht="15" customHeight="1" x14ac:dyDescent="0.25">
      <c r="P937" s="5"/>
      <c r="R937" s="171"/>
      <c r="T937" s="6"/>
      <c r="U937" s="6"/>
      <c r="V937" s="6"/>
      <c r="W937" s="6"/>
      <c r="X937" s="6"/>
      <c r="Y937" s="6"/>
      <c r="Z937" s="6"/>
      <c r="AA937" s="6"/>
      <c r="AB937" s="6"/>
      <c r="AC937" s="6"/>
      <c r="AD937" s="6"/>
      <c r="AE937" s="6"/>
      <c r="AF937" s="6"/>
      <c r="AG937" s="6"/>
      <c r="AH937" s="6"/>
      <c r="AI937" s="6"/>
      <c r="AJ937" s="6"/>
      <c r="AK937" s="6"/>
      <c r="AL937" s="6"/>
      <c r="AM937" s="6"/>
    </row>
    <row r="938" spans="16:39" s="4" customFormat="1" ht="15" customHeight="1" x14ac:dyDescent="0.25">
      <c r="P938" s="5"/>
      <c r="R938" s="171"/>
      <c r="T938" s="6"/>
      <c r="U938" s="6"/>
      <c r="V938" s="6"/>
      <c r="W938" s="6"/>
      <c r="X938" s="6"/>
      <c r="Y938" s="6"/>
      <c r="Z938" s="6"/>
      <c r="AA938" s="6"/>
      <c r="AB938" s="6"/>
      <c r="AC938" s="6"/>
      <c r="AD938" s="6"/>
      <c r="AE938" s="6"/>
      <c r="AF938" s="6"/>
      <c r="AG938" s="6"/>
      <c r="AH938" s="6"/>
      <c r="AI938" s="6"/>
      <c r="AJ938" s="6"/>
      <c r="AK938" s="6"/>
      <c r="AL938" s="6"/>
      <c r="AM938" s="6"/>
    </row>
    <row r="939" spans="16:39" s="4" customFormat="1" ht="15" customHeight="1" x14ac:dyDescent="0.25">
      <c r="P939" s="5"/>
      <c r="R939" s="171"/>
      <c r="T939" s="6"/>
      <c r="U939" s="6"/>
      <c r="V939" s="6"/>
      <c r="W939" s="6"/>
      <c r="X939" s="6"/>
      <c r="Y939" s="6"/>
      <c r="Z939" s="6"/>
      <c r="AA939" s="6"/>
      <c r="AB939" s="6"/>
      <c r="AC939" s="6"/>
      <c r="AD939" s="6"/>
      <c r="AE939" s="6"/>
      <c r="AF939" s="6"/>
      <c r="AG939" s="6"/>
      <c r="AH939" s="6"/>
      <c r="AI939" s="6"/>
      <c r="AJ939" s="6"/>
      <c r="AK939" s="6"/>
      <c r="AL939" s="6"/>
      <c r="AM939" s="6"/>
    </row>
    <row r="940" spans="16:39" s="4" customFormat="1" ht="15" customHeight="1" x14ac:dyDescent="0.25">
      <c r="P940" s="5"/>
      <c r="R940" s="171"/>
      <c r="T940" s="6"/>
      <c r="U940" s="6"/>
      <c r="V940" s="6"/>
      <c r="W940" s="6"/>
      <c r="X940" s="6"/>
      <c r="Y940" s="6"/>
      <c r="Z940" s="6"/>
      <c r="AA940" s="6"/>
      <c r="AB940" s="6"/>
      <c r="AC940" s="6"/>
      <c r="AD940" s="6"/>
      <c r="AE940" s="6"/>
      <c r="AF940" s="6"/>
      <c r="AG940" s="6"/>
      <c r="AH940" s="6"/>
      <c r="AI940" s="6"/>
      <c r="AJ940" s="6"/>
      <c r="AK940" s="6"/>
      <c r="AL940" s="6"/>
      <c r="AM940" s="6"/>
    </row>
    <row r="941" spans="16:39" s="4" customFormat="1" ht="15" customHeight="1" x14ac:dyDescent="0.25">
      <c r="P941" s="5"/>
      <c r="R941" s="171"/>
      <c r="T941" s="6"/>
      <c r="U941" s="6"/>
      <c r="V941" s="6"/>
      <c r="W941" s="6"/>
      <c r="X941" s="6"/>
      <c r="Y941" s="6"/>
      <c r="Z941" s="6"/>
      <c r="AA941" s="6"/>
      <c r="AB941" s="6"/>
      <c r="AC941" s="6"/>
      <c r="AD941" s="6"/>
      <c r="AE941" s="6"/>
      <c r="AF941" s="6"/>
      <c r="AG941" s="6"/>
      <c r="AH941" s="6"/>
      <c r="AI941" s="6"/>
      <c r="AJ941" s="6"/>
      <c r="AK941" s="6"/>
      <c r="AL941" s="6"/>
      <c r="AM941" s="6"/>
    </row>
    <row r="942" spans="16:39" s="4" customFormat="1" ht="15" customHeight="1" x14ac:dyDescent="0.25">
      <c r="P942" s="5"/>
      <c r="R942" s="171"/>
      <c r="T942" s="6"/>
      <c r="U942" s="6"/>
      <c r="V942" s="6"/>
      <c r="W942" s="6"/>
      <c r="X942" s="6"/>
      <c r="Y942" s="6"/>
      <c r="Z942" s="6"/>
      <c r="AA942" s="6"/>
      <c r="AB942" s="6"/>
      <c r="AC942" s="6"/>
      <c r="AD942" s="6"/>
      <c r="AE942" s="6"/>
      <c r="AF942" s="6"/>
      <c r="AG942" s="6"/>
      <c r="AH942" s="6"/>
      <c r="AI942" s="6"/>
      <c r="AJ942" s="6"/>
      <c r="AK942" s="6"/>
      <c r="AL942" s="6"/>
      <c r="AM942" s="6"/>
    </row>
    <row r="943" spans="16:39" s="4" customFormat="1" ht="15" customHeight="1" x14ac:dyDescent="0.25">
      <c r="P943" s="5"/>
      <c r="R943" s="171"/>
      <c r="T943" s="6"/>
      <c r="U943" s="6"/>
      <c r="V943" s="6"/>
      <c r="W943" s="6"/>
      <c r="X943" s="6"/>
      <c r="Y943" s="6"/>
      <c r="Z943" s="6"/>
      <c r="AA943" s="6"/>
      <c r="AB943" s="6"/>
      <c r="AC943" s="6"/>
      <c r="AD943" s="6"/>
      <c r="AE943" s="6"/>
      <c r="AF943" s="6"/>
      <c r="AG943" s="6"/>
      <c r="AH943" s="6"/>
      <c r="AI943" s="6"/>
      <c r="AJ943" s="6"/>
      <c r="AK943" s="6"/>
      <c r="AL943" s="6"/>
      <c r="AM943" s="6"/>
    </row>
    <row r="944" spans="16:39" s="4" customFormat="1" ht="15" customHeight="1" x14ac:dyDescent="0.25">
      <c r="P944" s="5"/>
      <c r="R944" s="171"/>
      <c r="T944" s="6"/>
      <c r="U944" s="6"/>
      <c r="V944" s="6"/>
      <c r="W944" s="6"/>
      <c r="X944" s="6"/>
      <c r="Y944" s="6"/>
      <c r="Z944" s="6"/>
      <c r="AA944" s="6"/>
      <c r="AB944" s="6"/>
      <c r="AC944" s="6"/>
      <c r="AD944" s="6"/>
      <c r="AE944" s="6"/>
      <c r="AF944" s="6"/>
      <c r="AG944" s="6"/>
      <c r="AH944" s="6"/>
      <c r="AI944" s="6"/>
      <c r="AJ944" s="6"/>
      <c r="AK944" s="6"/>
      <c r="AL944" s="6"/>
      <c r="AM944" s="6"/>
    </row>
    <row r="945" spans="16:39" s="4" customFormat="1" ht="15" customHeight="1" x14ac:dyDescent="0.25">
      <c r="P945" s="5"/>
      <c r="R945" s="171"/>
      <c r="T945" s="6"/>
      <c r="U945" s="6"/>
      <c r="V945" s="6"/>
      <c r="W945" s="6"/>
      <c r="X945" s="6"/>
      <c r="Y945" s="6"/>
      <c r="Z945" s="6"/>
      <c r="AA945" s="6"/>
      <c r="AB945" s="6"/>
      <c r="AC945" s="6"/>
      <c r="AD945" s="6"/>
      <c r="AE945" s="6"/>
      <c r="AF945" s="6"/>
      <c r="AG945" s="6"/>
      <c r="AH945" s="6"/>
      <c r="AI945" s="6"/>
      <c r="AJ945" s="6"/>
      <c r="AK945" s="6"/>
      <c r="AL945" s="6"/>
      <c r="AM945" s="6"/>
    </row>
    <row r="946" spans="16:39" s="4" customFormat="1" ht="15" customHeight="1" x14ac:dyDescent="0.25">
      <c r="P946" s="5"/>
      <c r="R946" s="171"/>
      <c r="T946" s="6"/>
      <c r="U946" s="6"/>
      <c r="V946" s="6"/>
      <c r="W946" s="6"/>
      <c r="X946" s="6"/>
      <c r="Y946" s="6"/>
      <c r="Z946" s="6"/>
      <c r="AA946" s="6"/>
      <c r="AB946" s="6"/>
      <c r="AC946" s="6"/>
      <c r="AD946" s="6"/>
      <c r="AE946" s="6"/>
      <c r="AF946" s="6"/>
      <c r="AG946" s="6"/>
      <c r="AH946" s="6"/>
      <c r="AI946" s="6"/>
      <c r="AJ946" s="6"/>
      <c r="AK946" s="6"/>
      <c r="AL946" s="6"/>
      <c r="AM946" s="6"/>
    </row>
    <row r="947" spans="16:39" s="4" customFormat="1" ht="15" customHeight="1" x14ac:dyDescent="0.25">
      <c r="P947" s="5"/>
      <c r="R947" s="171"/>
      <c r="T947" s="6"/>
      <c r="U947" s="6"/>
      <c r="V947" s="6"/>
      <c r="W947" s="6"/>
      <c r="X947" s="6"/>
      <c r="Y947" s="6"/>
      <c r="Z947" s="6"/>
      <c r="AA947" s="6"/>
      <c r="AB947" s="6"/>
      <c r="AC947" s="6"/>
      <c r="AD947" s="6"/>
      <c r="AE947" s="6"/>
      <c r="AF947" s="6"/>
      <c r="AG947" s="6"/>
      <c r="AH947" s="6"/>
      <c r="AI947" s="6"/>
      <c r="AJ947" s="6"/>
      <c r="AK947" s="6"/>
      <c r="AL947" s="6"/>
      <c r="AM947" s="6"/>
    </row>
    <row r="948" spans="16:39" s="4" customFormat="1" ht="15" customHeight="1" x14ac:dyDescent="0.25">
      <c r="P948" s="5"/>
      <c r="R948" s="171"/>
      <c r="T948" s="6"/>
      <c r="U948" s="6"/>
      <c r="V948" s="6"/>
      <c r="W948" s="6"/>
      <c r="X948" s="6"/>
      <c r="Y948" s="6"/>
      <c r="Z948" s="6"/>
      <c r="AA948" s="6"/>
      <c r="AB948" s="6"/>
      <c r="AC948" s="6"/>
      <c r="AD948" s="6"/>
      <c r="AE948" s="6"/>
      <c r="AF948" s="6"/>
      <c r="AG948" s="6"/>
      <c r="AH948" s="6"/>
      <c r="AI948" s="6"/>
      <c r="AJ948" s="6"/>
      <c r="AK948" s="6"/>
      <c r="AL948" s="6"/>
      <c r="AM948" s="6"/>
    </row>
    <row r="949" spans="16:39" s="4" customFormat="1" ht="15" customHeight="1" x14ac:dyDescent="0.25">
      <c r="P949" s="5"/>
      <c r="R949" s="171"/>
      <c r="T949" s="6"/>
      <c r="U949" s="6"/>
      <c r="V949" s="6"/>
      <c r="W949" s="6"/>
      <c r="X949" s="6"/>
      <c r="Y949" s="6"/>
      <c r="Z949" s="6"/>
      <c r="AA949" s="6"/>
      <c r="AB949" s="6"/>
      <c r="AC949" s="6"/>
      <c r="AD949" s="6"/>
      <c r="AE949" s="6"/>
      <c r="AF949" s="6"/>
      <c r="AG949" s="6"/>
      <c r="AH949" s="6"/>
      <c r="AI949" s="6"/>
      <c r="AJ949" s="6"/>
      <c r="AK949" s="6"/>
      <c r="AL949" s="6"/>
      <c r="AM949" s="6"/>
    </row>
    <row r="950" spans="16:39" s="4" customFormat="1" ht="15" customHeight="1" x14ac:dyDescent="0.25">
      <c r="P950" s="5"/>
      <c r="R950" s="171"/>
      <c r="T950" s="6"/>
      <c r="U950" s="6"/>
      <c r="V950" s="6"/>
      <c r="W950" s="6"/>
      <c r="X950" s="6"/>
      <c r="Y950" s="6"/>
      <c r="Z950" s="6"/>
      <c r="AA950" s="6"/>
      <c r="AB950" s="6"/>
      <c r="AC950" s="6"/>
      <c r="AD950" s="6"/>
      <c r="AE950" s="6"/>
      <c r="AF950" s="6"/>
      <c r="AG950" s="6"/>
      <c r="AH950" s="6"/>
      <c r="AI950" s="6"/>
      <c r="AJ950" s="6"/>
      <c r="AK950" s="6"/>
      <c r="AL950" s="6"/>
      <c r="AM950" s="6"/>
    </row>
    <row r="951" spans="16:39" s="4" customFormat="1" ht="15" customHeight="1" x14ac:dyDescent="0.25">
      <c r="P951" s="5"/>
      <c r="R951" s="171"/>
      <c r="T951" s="6"/>
      <c r="U951" s="6"/>
      <c r="V951" s="6"/>
      <c r="W951" s="6"/>
      <c r="X951" s="6"/>
      <c r="Y951" s="6"/>
      <c r="Z951" s="6"/>
      <c r="AA951" s="6"/>
      <c r="AB951" s="6"/>
      <c r="AC951" s="6"/>
      <c r="AD951" s="6"/>
      <c r="AE951" s="6"/>
      <c r="AF951" s="6"/>
      <c r="AG951" s="6"/>
      <c r="AH951" s="6"/>
      <c r="AI951" s="6"/>
      <c r="AJ951" s="6"/>
      <c r="AK951" s="6"/>
      <c r="AL951" s="6"/>
      <c r="AM951" s="6"/>
    </row>
    <row r="952" spans="16:39" s="4" customFormat="1" ht="15" customHeight="1" x14ac:dyDescent="0.25">
      <c r="P952" s="5"/>
      <c r="R952" s="171"/>
      <c r="T952" s="6"/>
      <c r="U952" s="6"/>
      <c r="V952" s="6"/>
      <c r="W952" s="6"/>
      <c r="X952" s="6"/>
      <c r="Y952" s="6"/>
      <c r="Z952" s="6"/>
      <c r="AA952" s="6"/>
      <c r="AB952" s="6"/>
      <c r="AC952" s="6"/>
      <c r="AD952" s="6"/>
      <c r="AE952" s="6"/>
      <c r="AF952" s="6"/>
      <c r="AG952" s="6"/>
      <c r="AH952" s="6"/>
      <c r="AI952" s="6"/>
      <c r="AJ952" s="6"/>
      <c r="AK952" s="6"/>
      <c r="AL952" s="6"/>
      <c r="AM952" s="6"/>
    </row>
    <row r="953" spans="16:39" s="4" customFormat="1" ht="15" customHeight="1" x14ac:dyDescent="0.25">
      <c r="P953" s="5"/>
      <c r="R953" s="171"/>
      <c r="T953" s="6"/>
      <c r="U953" s="6"/>
      <c r="V953" s="6"/>
      <c r="W953" s="6"/>
      <c r="X953" s="6"/>
      <c r="Y953" s="6"/>
      <c r="Z953" s="6"/>
      <c r="AA953" s="6"/>
      <c r="AB953" s="6"/>
      <c r="AC953" s="6"/>
      <c r="AD953" s="6"/>
      <c r="AE953" s="6"/>
      <c r="AF953" s="6"/>
      <c r="AG953" s="6"/>
      <c r="AH953" s="6"/>
      <c r="AI953" s="6"/>
      <c r="AJ953" s="6"/>
      <c r="AK953" s="6"/>
      <c r="AL953" s="6"/>
      <c r="AM953" s="6"/>
    </row>
    <row r="954" spans="16:39" s="4" customFormat="1" ht="15" customHeight="1" x14ac:dyDescent="0.25">
      <c r="P954" s="5"/>
      <c r="R954" s="171"/>
      <c r="T954" s="6"/>
      <c r="U954" s="6"/>
      <c r="V954" s="6"/>
      <c r="W954" s="6"/>
      <c r="X954" s="6"/>
      <c r="Y954" s="6"/>
      <c r="Z954" s="6"/>
      <c r="AA954" s="6"/>
      <c r="AB954" s="6"/>
      <c r="AC954" s="6"/>
      <c r="AD954" s="6"/>
      <c r="AE954" s="6"/>
      <c r="AF954" s="6"/>
      <c r="AG954" s="6"/>
      <c r="AH954" s="6"/>
      <c r="AI954" s="6"/>
      <c r="AJ954" s="6"/>
      <c r="AK954" s="6"/>
      <c r="AL954" s="6"/>
      <c r="AM954" s="6"/>
    </row>
    <row r="955" spans="16:39" s="4" customFormat="1" ht="15" customHeight="1" x14ac:dyDescent="0.25">
      <c r="P955" s="5"/>
      <c r="R955" s="171"/>
      <c r="T955" s="6"/>
      <c r="U955" s="6"/>
      <c r="V955" s="6"/>
      <c r="W955" s="6"/>
      <c r="X955" s="6"/>
      <c r="Y955" s="6"/>
      <c r="Z955" s="6"/>
      <c r="AA955" s="6"/>
      <c r="AB955" s="6"/>
      <c r="AC955" s="6"/>
      <c r="AD955" s="6"/>
      <c r="AE955" s="6"/>
      <c r="AF955" s="6"/>
      <c r="AG955" s="6"/>
      <c r="AH955" s="6"/>
      <c r="AI955" s="6"/>
      <c r="AJ955" s="6"/>
      <c r="AK955" s="6"/>
      <c r="AL955" s="6"/>
      <c r="AM955" s="6"/>
    </row>
    <row r="956" spans="16:39" s="4" customFormat="1" ht="15" customHeight="1" x14ac:dyDescent="0.25">
      <c r="P956" s="5"/>
      <c r="R956" s="171"/>
      <c r="T956" s="6"/>
      <c r="U956" s="6"/>
      <c r="V956" s="6"/>
      <c r="W956" s="6"/>
      <c r="X956" s="6"/>
      <c r="Y956" s="6"/>
      <c r="Z956" s="6"/>
      <c r="AA956" s="6"/>
      <c r="AB956" s="6"/>
      <c r="AC956" s="6"/>
      <c r="AD956" s="6"/>
      <c r="AE956" s="6"/>
      <c r="AF956" s="6"/>
      <c r="AG956" s="6"/>
      <c r="AH956" s="6"/>
      <c r="AI956" s="6"/>
      <c r="AJ956" s="6"/>
      <c r="AK956" s="6"/>
      <c r="AL956" s="6"/>
      <c r="AM956" s="6"/>
    </row>
    <row r="957" spans="16:39" s="4" customFormat="1" ht="15" customHeight="1" x14ac:dyDescent="0.25">
      <c r="P957" s="5"/>
      <c r="R957" s="171"/>
      <c r="T957" s="6"/>
      <c r="U957" s="6"/>
      <c r="V957" s="6"/>
      <c r="W957" s="6"/>
      <c r="X957" s="6"/>
      <c r="Y957" s="6"/>
      <c r="Z957" s="6"/>
      <c r="AA957" s="6"/>
      <c r="AB957" s="6"/>
      <c r="AC957" s="6"/>
      <c r="AD957" s="6"/>
      <c r="AE957" s="6"/>
      <c r="AF957" s="6"/>
      <c r="AG957" s="6"/>
      <c r="AH957" s="6"/>
      <c r="AI957" s="6"/>
      <c r="AJ957" s="6"/>
      <c r="AK957" s="6"/>
      <c r="AL957" s="6"/>
      <c r="AM957" s="6"/>
    </row>
    <row r="958" spans="16:39" s="4" customFormat="1" ht="15" customHeight="1" x14ac:dyDescent="0.25">
      <c r="P958" s="5"/>
      <c r="R958" s="171"/>
      <c r="T958" s="6"/>
      <c r="U958" s="6"/>
      <c r="V958" s="6"/>
      <c r="W958" s="6"/>
      <c r="X958" s="6"/>
      <c r="Y958" s="6"/>
      <c r="Z958" s="6"/>
      <c r="AA958" s="6"/>
      <c r="AB958" s="6"/>
      <c r="AC958" s="6"/>
      <c r="AD958" s="6"/>
      <c r="AE958" s="6"/>
      <c r="AF958" s="6"/>
      <c r="AG958" s="6"/>
      <c r="AH958" s="6"/>
      <c r="AI958" s="6"/>
      <c r="AJ958" s="6"/>
      <c r="AK958" s="6"/>
      <c r="AL958" s="6"/>
      <c r="AM958" s="6"/>
    </row>
    <row r="959" spans="16:39" s="4" customFormat="1" ht="15" customHeight="1" x14ac:dyDescent="0.25">
      <c r="P959" s="5"/>
      <c r="R959" s="171"/>
      <c r="T959" s="6"/>
      <c r="U959" s="6"/>
      <c r="V959" s="6"/>
      <c r="W959" s="6"/>
      <c r="X959" s="6"/>
      <c r="Y959" s="6"/>
      <c r="Z959" s="6"/>
      <c r="AA959" s="6"/>
      <c r="AB959" s="6"/>
      <c r="AC959" s="6"/>
      <c r="AD959" s="6"/>
      <c r="AE959" s="6"/>
      <c r="AF959" s="6"/>
      <c r="AG959" s="6"/>
      <c r="AH959" s="6"/>
      <c r="AI959" s="6"/>
      <c r="AJ959" s="6"/>
      <c r="AK959" s="6"/>
      <c r="AL959" s="6"/>
      <c r="AM959" s="6"/>
    </row>
    <row r="960" spans="16:39" s="4" customFormat="1" ht="15" customHeight="1" x14ac:dyDescent="0.25">
      <c r="P960" s="5"/>
      <c r="R960" s="171"/>
      <c r="T960" s="6"/>
      <c r="U960" s="6"/>
      <c r="V960" s="6"/>
      <c r="W960" s="6"/>
      <c r="X960" s="6"/>
      <c r="Y960" s="6"/>
      <c r="Z960" s="6"/>
      <c r="AA960" s="6"/>
      <c r="AB960" s="6"/>
      <c r="AC960" s="6"/>
      <c r="AD960" s="6"/>
      <c r="AE960" s="6"/>
      <c r="AF960" s="6"/>
      <c r="AG960" s="6"/>
      <c r="AH960" s="6"/>
      <c r="AI960" s="6"/>
      <c r="AJ960" s="6"/>
      <c r="AK960" s="6"/>
      <c r="AL960" s="6"/>
      <c r="AM960" s="6"/>
    </row>
    <row r="961" spans="16:39" s="4" customFormat="1" ht="15" customHeight="1" x14ac:dyDescent="0.25">
      <c r="P961" s="5"/>
      <c r="R961" s="171"/>
      <c r="T961" s="6"/>
      <c r="U961" s="6"/>
      <c r="V961" s="6"/>
      <c r="W961" s="6"/>
      <c r="X961" s="6"/>
      <c r="Y961" s="6"/>
      <c r="Z961" s="6"/>
      <c r="AA961" s="6"/>
      <c r="AB961" s="6"/>
      <c r="AC961" s="6"/>
      <c r="AD961" s="6"/>
      <c r="AE961" s="6"/>
      <c r="AF961" s="6"/>
      <c r="AG961" s="6"/>
      <c r="AH961" s="6"/>
      <c r="AI961" s="6"/>
      <c r="AJ961" s="6"/>
      <c r="AK961" s="6"/>
      <c r="AL961" s="6"/>
      <c r="AM961" s="6"/>
    </row>
    <row r="962" spans="16:39" s="4" customFormat="1" ht="15" customHeight="1" x14ac:dyDescent="0.25">
      <c r="P962" s="5"/>
      <c r="R962" s="171"/>
      <c r="T962" s="6"/>
      <c r="U962" s="6"/>
      <c r="V962" s="6"/>
      <c r="W962" s="6"/>
      <c r="X962" s="6"/>
      <c r="Y962" s="6"/>
      <c r="Z962" s="6"/>
      <c r="AA962" s="6"/>
      <c r="AB962" s="6"/>
      <c r="AC962" s="6"/>
      <c r="AD962" s="6"/>
      <c r="AE962" s="6"/>
      <c r="AF962" s="6"/>
      <c r="AG962" s="6"/>
      <c r="AH962" s="6"/>
      <c r="AI962" s="6"/>
      <c r="AJ962" s="6"/>
      <c r="AK962" s="6"/>
      <c r="AL962" s="6"/>
      <c r="AM962" s="6"/>
    </row>
    <row r="963" spans="16:39" s="4" customFormat="1" ht="15" customHeight="1" x14ac:dyDescent="0.25">
      <c r="P963" s="5"/>
      <c r="R963" s="171"/>
      <c r="T963" s="6"/>
      <c r="U963" s="6"/>
      <c r="V963" s="6"/>
      <c r="W963" s="6"/>
      <c r="X963" s="6"/>
      <c r="Y963" s="6"/>
      <c r="Z963" s="6"/>
      <c r="AA963" s="6"/>
      <c r="AB963" s="6"/>
      <c r="AC963" s="6"/>
      <c r="AD963" s="6"/>
      <c r="AE963" s="6"/>
      <c r="AF963" s="6"/>
      <c r="AG963" s="6"/>
      <c r="AH963" s="6"/>
      <c r="AI963" s="6"/>
      <c r="AJ963" s="6"/>
      <c r="AK963" s="6"/>
      <c r="AL963" s="6"/>
      <c r="AM963" s="6"/>
    </row>
    <row r="964" spans="16:39" s="4" customFormat="1" ht="15" customHeight="1" x14ac:dyDescent="0.25">
      <c r="P964" s="5"/>
      <c r="R964" s="171"/>
      <c r="T964" s="6"/>
      <c r="U964" s="6"/>
      <c r="V964" s="6"/>
      <c r="W964" s="6"/>
      <c r="X964" s="6"/>
      <c r="Y964" s="6"/>
      <c r="Z964" s="6"/>
      <c r="AA964" s="6"/>
      <c r="AB964" s="6"/>
      <c r="AC964" s="6"/>
      <c r="AD964" s="6"/>
      <c r="AE964" s="6"/>
      <c r="AF964" s="6"/>
      <c r="AG964" s="6"/>
      <c r="AH964" s="6"/>
      <c r="AI964" s="6"/>
      <c r="AJ964" s="6"/>
      <c r="AK964" s="6"/>
      <c r="AL964" s="6"/>
      <c r="AM964" s="6"/>
    </row>
    <row r="965" spans="16:39" s="4" customFormat="1" ht="15" customHeight="1" x14ac:dyDescent="0.25">
      <c r="P965" s="5"/>
      <c r="R965" s="171"/>
      <c r="T965" s="6"/>
      <c r="U965" s="6"/>
      <c r="V965" s="6"/>
      <c r="W965" s="6"/>
      <c r="X965" s="6"/>
      <c r="Y965" s="6"/>
      <c r="Z965" s="6"/>
      <c r="AA965" s="6"/>
      <c r="AB965" s="6"/>
      <c r="AC965" s="6"/>
      <c r="AD965" s="6"/>
      <c r="AE965" s="6"/>
      <c r="AF965" s="6"/>
      <c r="AG965" s="6"/>
      <c r="AH965" s="6"/>
      <c r="AI965" s="6"/>
      <c r="AJ965" s="6"/>
      <c r="AK965" s="6"/>
      <c r="AL965" s="6"/>
      <c r="AM965" s="6"/>
    </row>
    <row r="966" spans="16:39" s="4" customFormat="1" ht="15" customHeight="1" x14ac:dyDescent="0.25">
      <c r="P966" s="5"/>
      <c r="R966" s="171"/>
      <c r="T966" s="6"/>
      <c r="U966" s="6"/>
      <c r="V966" s="6"/>
      <c r="W966" s="6"/>
      <c r="X966" s="6"/>
      <c r="Y966" s="6"/>
      <c r="Z966" s="6"/>
      <c r="AA966" s="6"/>
      <c r="AB966" s="6"/>
      <c r="AC966" s="6"/>
      <c r="AD966" s="6"/>
      <c r="AE966" s="6"/>
      <c r="AF966" s="6"/>
      <c r="AG966" s="6"/>
      <c r="AH966" s="6"/>
      <c r="AI966" s="6"/>
      <c r="AJ966" s="6"/>
      <c r="AK966" s="6"/>
      <c r="AL966" s="6"/>
      <c r="AM966" s="6"/>
    </row>
    <row r="967" spans="16:39" s="4" customFormat="1" ht="15" customHeight="1" x14ac:dyDescent="0.25">
      <c r="P967" s="5"/>
      <c r="R967" s="171"/>
      <c r="T967" s="6"/>
      <c r="U967" s="6"/>
      <c r="V967" s="6"/>
      <c r="W967" s="6"/>
      <c r="X967" s="6"/>
      <c r="Y967" s="6"/>
      <c r="Z967" s="6"/>
      <c r="AA967" s="6"/>
      <c r="AB967" s="6"/>
      <c r="AC967" s="6"/>
      <c r="AD967" s="6"/>
      <c r="AE967" s="6"/>
      <c r="AF967" s="6"/>
      <c r="AG967" s="6"/>
      <c r="AH967" s="6"/>
      <c r="AI967" s="6"/>
      <c r="AJ967" s="6"/>
      <c r="AK967" s="6"/>
      <c r="AL967" s="6"/>
      <c r="AM967" s="6"/>
    </row>
    <row r="968" spans="16:39" s="4" customFormat="1" ht="15" customHeight="1" x14ac:dyDescent="0.25">
      <c r="P968" s="5"/>
      <c r="R968" s="171"/>
      <c r="T968" s="6"/>
      <c r="U968" s="6"/>
      <c r="V968" s="6"/>
      <c r="W968" s="6"/>
      <c r="X968" s="6"/>
      <c r="Y968" s="6"/>
      <c r="Z968" s="6"/>
      <c r="AA968" s="6"/>
      <c r="AB968" s="6"/>
      <c r="AC968" s="6"/>
      <c r="AD968" s="6"/>
      <c r="AE968" s="6"/>
      <c r="AF968" s="6"/>
      <c r="AG968" s="6"/>
      <c r="AH968" s="6"/>
      <c r="AI968" s="6"/>
      <c r="AJ968" s="6"/>
      <c r="AK968" s="6"/>
      <c r="AL968" s="6"/>
      <c r="AM968" s="6"/>
    </row>
    <row r="969" spans="16:39" s="4" customFormat="1" ht="15" customHeight="1" x14ac:dyDescent="0.25">
      <c r="P969" s="5"/>
      <c r="R969" s="171"/>
      <c r="T969" s="6"/>
      <c r="U969" s="6"/>
      <c r="V969" s="6"/>
      <c r="W969" s="6"/>
      <c r="X969" s="6"/>
      <c r="Y969" s="6"/>
      <c r="Z969" s="6"/>
      <c r="AA969" s="6"/>
      <c r="AB969" s="6"/>
      <c r="AC969" s="6"/>
      <c r="AD969" s="6"/>
      <c r="AE969" s="6"/>
      <c r="AF969" s="6"/>
      <c r="AG969" s="6"/>
      <c r="AH969" s="6"/>
      <c r="AI969" s="6"/>
      <c r="AJ969" s="6"/>
      <c r="AK969" s="6"/>
      <c r="AL969" s="6"/>
      <c r="AM969" s="6"/>
    </row>
    <row r="970" spans="16:39" s="4" customFormat="1" ht="15" customHeight="1" x14ac:dyDescent="0.25">
      <c r="P970" s="5"/>
      <c r="R970" s="171"/>
      <c r="T970" s="6"/>
      <c r="U970" s="6"/>
      <c r="V970" s="6"/>
      <c r="W970" s="6"/>
      <c r="X970" s="6"/>
      <c r="Y970" s="6"/>
      <c r="Z970" s="6"/>
      <c r="AA970" s="6"/>
      <c r="AB970" s="6"/>
      <c r="AC970" s="6"/>
      <c r="AD970" s="6"/>
      <c r="AE970" s="6"/>
      <c r="AF970" s="6"/>
      <c r="AG970" s="6"/>
      <c r="AH970" s="6"/>
      <c r="AI970" s="6"/>
      <c r="AJ970" s="6"/>
      <c r="AK970" s="6"/>
      <c r="AL970" s="6"/>
      <c r="AM970" s="6"/>
    </row>
    <row r="971" spans="16:39" s="4" customFormat="1" ht="15" customHeight="1" x14ac:dyDescent="0.25">
      <c r="P971" s="5"/>
      <c r="R971" s="171"/>
      <c r="T971" s="6"/>
      <c r="U971" s="6"/>
      <c r="V971" s="6"/>
      <c r="W971" s="6"/>
      <c r="X971" s="6"/>
      <c r="Y971" s="6"/>
      <c r="Z971" s="6"/>
      <c r="AA971" s="6"/>
      <c r="AB971" s="6"/>
      <c r="AC971" s="6"/>
      <c r="AD971" s="6"/>
      <c r="AE971" s="6"/>
      <c r="AF971" s="6"/>
      <c r="AG971" s="6"/>
      <c r="AH971" s="6"/>
      <c r="AI971" s="6"/>
      <c r="AJ971" s="6"/>
      <c r="AK971" s="6"/>
      <c r="AL971" s="6"/>
      <c r="AM971" s="6"/>
    </row>
    <row r="972" spans="16:39" s="4" customFormat="1" ht="15" customHeight="1" x14ac:dyDescent="0.25">
      <c r="P972" s="5"/>
      <c r="R972" s="171"/>
      <c r="T972" s="6"/>
      <c r="U972" s="6"/>
      <c r="V972" s="6"/>
      <c r="W972" s="6"/>
      <c r="X972" s="6"/>
      <c r="Y972" s="6"/>
      <c r="Z972" s="6"/>
      <c r="AA972" s="6"/>
      <c r="AB972" s="6"/>
      <c r="AC972" s="6"/>
      <c r="AD972" s="6"/>
      <c r="AE972" s="6"/>
      <c r="AF972" s="6"/>
      <c r="AG972" s="6"/>
      <c r="AH972" s="6"/>
      <c r="AI972" s="6"/>
      <c r="AJ972" s="6"/>
      <c r="AK972" s="6"/>
      <c r="AL972" s="6"/>
      <c r="AM972" s="6"/>
    </row>
    <row r="973" spans="16:39" s="4" customFormat="1" ht="15" customHeight="1" x14ac:dyDescent="0.25">
      <c r="P973" s="5"/>
      <c r="R973" s="171"/>
      <c r="T973" s="6"/>
      <c r="U973" s="6"/>
      <c r="V973" s="6"/>
      <c r="W973" s="6"/>
      <c r="X973" s="6"/>
      <c r="Y973" s="6"/>
      <c r="Z973" s="6"/>
      <c r="AA973" s="6"/>
      <c r="AB973" s="6"/>
      <c r="AC973" s="6"/>
      <c r="AD973" s="6"/>
      <c r="AE973" s="6"/>
      <c r="AF973" s="6"/>
      <c r="AG973" s="6"/>
      <c r="AH973" s="6"/>
      <c r="AI973" s="6"/>
      <c r="AJ973" s="6"/>
      <c r="AK973" s="6"/>
      <c r="AL973" s="6"/>
      <c r="AM973" s="6"/>
    </row>
    <row r="974" spans="16:39" s="4" customFormat="1" ht="15" customHeight="1" x14ac:dyDescent="0.25">
      <c r="P974" s="5"/>
      <c r="R974" s="171"/>
      <c r="T974" s="6"/>
      <c r="U974" s="6"/>
      <c r="V974" s="6"/>
      <c r="W974" s="6"/>
      <c r="X974" s="6"/>
      <c r="Y974" s="6"/>
      <c r="Z974" s="6"/>
      <c r="AA974" s="6"/>
      <c r="AB974" s="6"/>
      <c r="AC974" s="6"/>
      <c r="AD974" s="6"/>
      <c r="AE974" s="6"/>
      <c r="AF974" s="6"/>
      <c r="AG974" s="6"/>
      <c r="AH974" s="6"/>
      <c r="AI974" s="6"/>
      <c r="AJ974" s="6"/>
      <c r="AK974" s="6"/>
      <c r="AL974" s="6"/>
      <c r="AM974" s="6"/>
    </row>
    <row r="975" spans="16:39" s="4" customFormat="1" ht="15" customHeight="1" x14ac:dyDescent="0.25">
      <c r="P975" s="5"/>
      <c r="R975" s="171"/>
      <c r="T975" s="6"/>
      <c r="U975" s="6"/>
      <c r="V975" s="6"/>
      <c r="W975" s="6"/>
      <c r="X975" s="6"/>
      <c r="Y975" s="6"/>
      <c r="Z975" s="6"/>
      <c r="AA975" s="6"/>
      <c r="AB975" s="6"/>
      <c r="AC975" s="6"/>
      <c r="AD975" s="6"/>
      <c r="AE975" s="6"/>
      <c r="AF975" s="6"/>
      <c r="AG975" s="6"/>
      <c r="AH975" s="6"/>
      <c r="AI975" s="6"/>
      <c r="AJ975" s="6"/>
      <c r="AK975" s="6"/>
      <c r="AL975" s="6"/>
      <c r="AM975" s="6"/>
    </row>
    <row r="976" spans="16:39" s="4" customFormat="1" ht="15" customHeight="1" x14ac:dyDescent="0.25">
      <c r="P976" s="5"/>
      <c r="R976" s="171"/>
      <c r="T976" s="6"/>
      <c r="U976" s="6"/>
      <c r="V976" s="6"/>
      <c r="W976" s="6"/>
      <c r="X976" s="6"/>
      <c r="Y976" s="6"/>
      <c r="Z976" s="6"/>
      <c r="AA976" s="6"/>
      <c r="AB976" s="6"/>
      <c r="AC976" s="6"/>
      <c r="AD976" s="6"/>
      <c r="AE976" s="6"/>
      <c r="AF976" s="6"/>
      <c r="AG976" s="6"/>
      <c r="AH976" s="6"/>
      <c r="AI976" s="6"/>
      <c r="AJ976" s="6"/>
      <c r="AK976" s="6"/>
      <c r="AL976" s="6"/>
      <c r="AM976" s="6"/>
    </row>
    <row r="977" spans="16:39" s="4" customFormat="1" ht="15" customHeight="1" x14ac:dyDescent="0.25">
      <c r="P977" s="5"/>
      <c r="R977" s="171"/>
      <c r="T977" s="6"/>
      <c r="U977" s="6"/>
      <c r="V977" s="6"/>
      <c r="W977" s="6"/>
      <c r="X977" s="6"/>
      <c r="Y977" s="6"/>
      <c r="Z977" s="6"/>
      <c r="AA977" s="6"/>
      <c r="AB977" s="6"/>
      <c r="AC977" s="6"/>
      <c r="AD977" s="6"/>
      <c r="AE977" s="6"/>
      <c r="AF977" s="6"/>
      <c r="AG977" s="6"/>
      <c r="AH977" s="6"/>
      <c r="AI977" s="6"/>
      <c r="AJ977" s="6"/>
      <c r="AK977" s="6"/>
      <c r="AL977" s="6"/>
      <c r="AM977" s="6"/>
    </row>
    <row r="978" spans="16:39" s="4" customFormat="1" ht="15" customHeight="1" x14ac:dyDescent="0.25">
      <c r="P978" s="5"/>
      <c r="R978" s="171"/>
      <c r="T978" s="6"/>
      <c r="U978" s="6"/>
      <c r="V978" s="6"/>
      <c r="W978" s="6"/>
      <c r="X978" s="6"/>
      <c r="Y978" s="6"/>
      <c r="Z978" s="6"/>
      <c r="AA978" s="6"/>
      <c r="AB978" s="6"/>
      <c r="AC978" s="6"/>
      <c r="AD978" s="6"/>
      <c r="AE978" s="6"/>
      <c r="AF978" s="6"/>
      <c r="AG978" s="6"/>
      <c r="AH978" s="6"/>
      <c r="AI978" s="6"/>
      <c r="AJ978" s="6"/>
      <c r="AK978" s="6"/>
      <c r="AL978" s="6"/>
      <c r="AM978" s="6"/>
    </row>
    <row r="979" spans="16:39" s="4" customFormat="1" ht="15" customHeight="1" x14ac:dyDescent="0.25">
      <c r="P979" s="5"/>
      <c r="R979" s="171"/>
      <c r="T979" s="6"/>
      <c r="U979" s="6"/>
      <c r="V979" s="6"/>
      <c r="W979" s="6"/>
      <c r="X979" s="6"/>
      <c r="Y979" s="6"/>
      <c r="Z979" s="6"/>
      <c r="AA979" s="6"/>
      <c r="AB979" s="6"/>
      <c r="AC979" s="6"/>
      <c r="AD979" s="6"/>
      <c r="AE979" s="6"/>
      <c r="AF979" s="6"/>
      <c r="AG979" s="6"/>
      <c r="AH979" s="6"/>
      <c r="AI979" s="6"/>
      <c r="AJ979" s="6"/>
      <c r="AK979" s="6"/>
      <c r="AL979" s="6"/>
      <c r="AM979" s="6"/>
    </row>
    <row r="980" spans="16:39" s="4" customFormat="1" ht="15" customHeight="1" x14ac:dyDescent="0.25">
      <c r="P980" s="5"/>
      <c r="R980" s="171"/>
      <c r="T980" s="6"/>
      <c r="U980" s="6"/>
      <c r="V980" s="6"/>
      <c r="W980" s="6"/>
      <c r="X980" s="6"/>
      <c r="Y980" s="6"/>
      <c r="Z980" s="6"/>
      <c r="AA980" s="6"/>
      <c r="AB980" s="6"/>
      <c r="AC980" s="6"/>
      <c r="AD980" s="6"/>
      <c r="AE980" s="6"/>
      <c r="AF980" s="6"/>
      <c r="AG980" s="6"/>
      <c r="AH980" s="6"/>
      <c r="AI980" s="6"/>
      <c r="AJ980" s="6"/>
      <c r="AK980" s="6"/>
      <c r="AL980" s="6"/>
      <c r="AM980" s="6"/>
    </row>
    <row r="981" spans="16:39" s="4" customFormat="1" ht="15" customHeight="1" x14ac:dyDescent="0.25">
      <c r="P981" s="5"/>
      <c r="R981" s="171"/>
      <c r="T981" s="6"/>
      <c r="U981" s="6"/>
      <c r="V981" s="6"/>
      <c r="W981" s="6"/>
      <c r="X981" s="6"/>
      <c r="Y981" s="6"/>
      <c r="Z981" s="6"/>
      <c r="AA981" s="6"/>
      <c r="AB981" s="6"/>
      <c r="AC981" s="6"/>
      <c r="AD981" s="6"/>
      <c r="AE981" s="6"/>
      <c r="AF981" s="6"/>
      <c r="AG981" s="6"/>
      <c r="AH981" s="6"/>
      <c r="AI981" s="6"/>
      <c r="AJ981" s="6"/>
      <c r="AK981" s="6"/>
      <c r="AL981" s="6"/>
      <c r="AM981" s="6"/>
    </row>
    <row r="982" spans="16:39" s="4" customFormat="1" ht="15" customHeight="1" x14ac:dyDescent="0.25">
      <c r="P982" s="5"/>
      <c r="R982" s="171"/>
      <c r="T982" s="6"/>
      <c r="U982" s="6"/>
      <c r="V982" s="6"/>
      <c r="W982" s="6"/>
      <c r="X982" s="6"/>
      <c r="Y982" s="6"/>
      <c r="Z982" s="6"/>
      <c r="AA982" s="6"/>
      <c r="AB982" s="6"/>
      <c r="AC982" s="6"/>
      <c r="AD982" s="6"/>
      <c r="AE982" s="6"/>
      <c r="AF982" s="6"/>
      <c r="AG982" s="6"/>
      <c r="AH982" s="6"/>
      <c r="AI982" s="6"/>
      <c r="AJ982" s="6"/>
      <c r="AK982" s="6"/>
      <c r="AL982" s="6"/>
      <c r="AM982" s="6"/>
    </row>
    <row r="983" spans="16:39" s="4" customFormat="1" ht="15" customHeight="1" x14ac:dyDescent="0.25">
      <c r="P983" s="5"/>
      <c r="R983" s="171"/>
      <c r="T983" s="6"/>
      <c r="U983" s="6"/>
      <c r="V983" s="6"/>
      <c r="W983" s="6"/>
      <c r="X983" s="6"/>
      <c r="Y983" s="6"/>
      <c r="Z983" s="6"/>
      <c r="AA983" s="6"/>
      <c r="AB983" s="6"/>
      <c r="AC983" s="6"/>
      <c r="AD983" s="6"/>
      <c r="AE983" s="6"/>
      <c r="AF983" s="6"/>
      <c r="AG983" s="6"/>
      <c r="AH983" s="6"/>
      <c r="AI983" s="6"/>
      <c r="AJ983" s="6"/>
      <c r="AK983" s="6"/>
      <c r="AL983" s="6"/>
      <c r="AM983" s="6"/>
    </row>
    <row r="984" spans="16:39" s="4" customFormat="1" ht="15" customHeight="1" x14ac:dyDescent="0.25">
      <c r="P984" s="5"/>
      <c r="R984" s="171"/>
      <c r="T984" s="6"/>
      <c r="U984" s="6"/>
      <c r="V984" s="6"/>
      <c r="W984" s="6"/>
      <c r="X984" s="6"/>
      <c r="Y984" s="6"/>
      <c r="Z984" s="6"/>
      <c r="AA984" s="6"/>
      <c r="AB984" s="6"/>
      <c r="AC984" s="6"/>
      <c r="AD984" s="6"/>
      <c r="AE984" s="6"/>
      <c r="AF984" s="6"/>
      <c r="AG984" s="6"/>
      <c r="AH984" s="6"/>
      <c r="AI984" s="6"/>
      <c r="AJ984" s="6"/>
      <c r="AK984" s="6"/>
      <c r="AL984" s="6"/>
      <c r="AM984" s="6"/>
    </row>
    <row r="985" spans="16:39" s="4" customFormat="1" ht="15" customHeight="1" x14ac:dyDescent="0.25">
      <c r="P985" s="5"/>
      <c r="R985" s="171"/>
      <c r="T985" s="6"/>
      <c r="U985" s="6"/>
      <c r="V985" s="6"/>
      <c r="W985" s="6"/>
      <c r="X985" s="6"/>
      <c r="Y985" s="6"/>
      <c r="Z985" s="6"/>
      <c r="AA985" s="6"/>
      <c r="AB985" s="6"/>
      <c r="AC985" s="6"/>
      <c r="AD985" s="6"/>
      <c r="AE985" s="6"/>
      <c r="AF985" s="6"/>
      <c r="AG985" s="6"/>
      <c r="AH985" s="6"/>
      <c r="AI985" s="6"/>
      <c r="AJ985" s="6"/>
      <c r="AK985" s="6"/>
      <c r="AL985" s="6"/>
      <c r="AM985" s="6"/>
    </row>
    <row r="986" spans="16:39" s="4" customFormat="1" ht="15" customHeight="1" x14ac:dyDescent="0.25">
      <c r="P986" s="5"/>
      <c r="R986" s="171"/>
      <c r="T986" s="6"/>
      <c r="U986" s="6"/>
      <c r="V986" s="6"/>
      <c r="W986" s="6"/>
      <c r="X986" s="6"/>
      <c r="Y986" s="6"/>
      <c r="Z986" s="6"/>
      <c r="AA986" s="6"/>
      <c r="AB986" s="6"/>
      <c r="AC986" s="6"/>
      <c r="AD986" s="6"/>
      <c r="AE986" s="6"/>
      <c r="AF986" s="6"/>
      <c r="AG986" s="6"/>
      <c r="AH986" s="6"/>
      <c r="AI986" s="6"/>
      <c r="AJ986" s="6"/>
      <c r="AK986" s="6"/>
      <c r="AL986" s="6"/>
      <c r="AM986" s="6"/>
    </row>
    <row r="987" spans="16:39" s="4" customFormat="1" ht="15" customHeight="1" x14ac:dyDescent="0.25">
      <c r="P987" s="5"/>
      <c r="R987" s="171"/>
      <c r="T987" s="6"/>
      <c r="U987" s="6"/>
      <c r="V987" s="6"/>
      <c r="W987" s="6"/>
      <c r="X987" s="6"/>
      <c r="Y987" s="6"/>
      <c r="Z987" s="6"/>
      <c r="AA987" s="6"/>
      <c r="AB987" s="6"/>
      <c r="AC987" s="6"/>
      <c r="AD987" s="6"/>
      <c r="AE987" s="6"/>
      <c r="AF987" s="6"/>
      <c r="AG987" s="6"/>
      <c r="AH987" s="6"/>
      <c r="AI987" s="6"/>
      <c r="AJ987" s="6"/>
      <c r="AK987" s="6"/>
      <c r="AL987" s="6"/>
      <c r="AM987" s="6"/>
    </row>
    <row r="988" spans="16:39" s="4" customFormat="1" ht="15" customHeight="1" x14ac:dyDescent="0.25">
      <c r="P988" s="5"/>
      <c r="R988" s="171"/>
      <c r="T988" s="6"/>
      <c r="U988" s="6"/>
      <c r="V988" s="6"/>
      <c r="W988" s="6"/>
      <c r="X988" s="6"/>
      <c r="Y988" s="6"/>
      <c r="Z988" s="6"/>
      <c r="AA988" s="6"/>
      <c r="AB988" s="6"/>
      <c r="AC988" s="6"/>
      <c r="AD988" s="6"/>
      <c r="AE988" s="6"/>
      <c r="AF988" s="6"/>
      <c r="AG988" s="6"/>
      <c r="AH988" s="6"/>
      <c r="AI988" s="6"/>
      <c r="AJ988" s="6"/>
      <c r="AK988" s="6"/>
      <c r="AL988" s="6"/>
      <c r="AM988" s="6"/>
    </row>
    <row r="989" spans="16:39" s="4" customFormat="1" ht="15" customHeight="1" x14ac:dyDescent="0.25">
      <c r="P989" s="5"/>
      <c r="R989" s="171"/>
      <c r="T989" s="6"/>
      <c r="U989" s="6"/>
      <c r="V989" s="6"/>
      <c r="W989" s="6"/>
      <c r="X989" s="6"/>
      <c r="Y989" s="6"/>
      <c r="Z989" s="6"/>
      <c r="AA989" s="6"/>
      <c r="AB989" s="6"/>
      <c r="AC989" s="6"/>
      <c r="AD989" s="6"/>
      <c r="AE989" s="6"/>
      <c r="AF989" s="6"/>
      <c r="AG989" s="6"/>
      <c r="AH989" s="6"/>
      <c r="AI989" s="6"/>
      <c r="AJ989" s="6"/>
      <c r="AK989" s="6"/>
      <c r="AL989" s="6"/>
      <c r="AM989" s="6"/>
    </row>
    <row r="990" spans="16:39" s="4" customFormat="1" ht="15" customHeight="1" x14ac:dyDescent="0.25">
      <c r="P990" s="5"/>
      <c r="R990" s="171"/>
      <c r="T990" s="6"/>
      <c r="U990" s="6"/>
      <c r="V990" s="6"/>
      <c r="W990" s="6"/>
      <c r="X990" s="6"/>
      <c r="Y990" s="6"/>
      <c r="Z990" s="6"/>
      <c r="AA990" s="6"/>
      <c r="AB990" s="6"/>
      <c r="AC990" s="6"/>
      <c r="AD990" s="6"/>
      <c r="AE990" s="6"/>
      <c r="AF990" s="6"/>
      <c r="AG990" s="6"/>
      <c r="AH990" s="6"/>
      <c r="AI990" s="6"/>
      <c r="AJ990" s="6"/>
      <c r="AK990" s="6"/>
      <c r="AL990" s="6"/>
      <c r="AM990" s="6"/>
    </row>
    <row r="991" spans="16:39" s="4" customFormat="1" ht="15" customHeight="1" x14ac:dyDescent="0.25">
      <c r="P991" s="5"/>
      <c r="R991" s="171"/>
      <c r="T991" s="6"/>
      <c r="U991" s="6"/>
      <c r="V991" s="6"/>
      <c r="W991" s="6"/>
      <c r="X991" s="6"/>
      <c r="Y991" s="6"/>
      <c r="Z991" s="6"/>
      <c r="AA991" s="6"/>
      <c r="AB991" s="6"/>
      <c r="AC991" s="6"/>
      <c r="AD991" s="6"/>
      <c r="AE991" s="6"/>
      <c r="AF991" s="6"/>
      <c r="AG991" s="6"/>
      <c r="AH991" s="6"/>
      <c r="AI991" s="6"/>
      <c r="AJ991" s="6"/>
      <c r="AK991" s="6"/>
      <c r="AL991" s="6"/>
      <c r="AM991" s="6"/>
    </row>
    <row r="992" spans="16:39" s="4" customFormat="1" ht="15" customHeight="1" x14ac:dyDescent="0.25">
      <c r="P992" s="5"/>
      <c r="R992" s="171"/>
      <c r="T992" s="6"/>
      <c r="U992" s="6"/>
      <c r="V992" s="6"/>
      <c r="W992" s="6"/>
      <c r="X992" s="6"/>
      <c r="Y992" s="6"/>
      <c r="Z992" s="6"/>
      <c r="AA992" s="6"/>
      <c r="AB992" s="6"/>
      <c r="AC992" s="6"/>
      <c r="AD992" s="6"/>
      <c r="AE992" s="6"/>
      <c r="AF992" s="6"/>
      <c r="AG992" s="6"/>
      <c r="AH992" s="6"/>
      <c r="AI992" s="6"/>
      <c r="AJ992" s="6"/>
      <c r="AK992" s="6"/>
      <c r="AL992" s="6"/>
      <c r="AM992" s="6"/>
    </row>
    <row r="993" spans="16:39" s="4" customFormat="1" ht="15" customHeight="1" x14ac:dyDescent="0.25">
      <c r="P993" s="5"/>
      <c r="R993" s="171"/>
      <c r="T993" s="6"/>
      <c r="U993" s="6"/>
      <c r="V993" s="6"/>
      <c r="W993" s="6"/>
      <c r="X993" s="6"/>
      <c r="Y993" s="6"/>
      <c r="Z993" s="6"/>
      <c r="AA993" s="6"/>
      <c r="AB993" s="6"/>
      <c r="AC993" s="6"/>
      <c r="AD993" s="6"/>
      <c r="AE993" s="6"/>
      <c r="AF993" s="6"/>
      <c r="AG993" s="6"/>
      <c r="AH993" s="6"/>
      <c r="AI993" s="6"/>
      <c r="AJ993" s="6"/>
      <c r="AK993" s="6"/>
      <c r="AL993" s="6"/>
      <c r="AM993" s="6"/>
    </row>
    <row r="994" spans="16:39" s="4" customFormat="1" ht="15" customHeight="1" x14ac:dyDescent="0.25">
      <c r="P994" s="5"/>
      <c r="R994" s="171"/>
      <c r="T994" s="6"/>
      <c r="U994" s="6"/>
      <c r="V994" s="6"/>
      <c r="W994" s="6"/>
      <c r="X994" s="6"/>
      <c r="Y994" s="6"/>
      <c r="Z994" s="6"/>
      <c r="AA994" s="6"/>
      <c r="AB994" s="6"/>
      <c r="AC994" s="6"/>
      <c r="AD994" s="6"/>
      <c r="AE994" s="6"/>
      <c r="AF994" s="6"/>
      <c r="AG994" s="6"/>
      <c r="AH994" s="6"/>
      <c r="AI994" s="6"/>
      <c r="AJ994" s="6"/>
      <c r="AK994" s="6"/>
      <c r="AL994" s="6"/>
      <c r="AM994" s="6"/>
    </row>
    <row r="995" spans="16:39" s="4" customFormat="1" ht="15" customHeight="1" x14ac:dyDescent="0.25">
      <c r="P995" s="5"/>
      <c r="R995" s="171"/>
      <c r="T995" s="6"/>
      <c r="U995" s="6"/>
      <c r="V995" s="6"/>
      <c r="W995" s="6"/>
      <c r="X995" s="6"/>
      <c r="Y995" s="6"/>
      <c r="Z995" s="6"/>
      <c r="AA995" s="6"/>
      <c r="AB995" s="6"/>
      <c r="AC995" s="6"/>
      <c r="AD995" s="6"/>
      <c r="AE995" s="6"/>
      <c r="AF995" s="6"/>
      <c r="AG995" s="6"/>
      <c r="AH995" s="6"/>
      <c r="AI995" s="6"/>
      <c r="AJ995" s="6"/>
      <c r="AK995" s="6"/>
      <c r="AL995" s="6"/>
      <c r="AM995" s="6"/>
    </row>
    <row r="996" spans="16:39" s="4" customFormat="1" ht="15" customHeight="1" x14ac:dyDescent="0.25">
      <c r="P996" s="5"/>
      <c r="R996" s="171"/>
      <c r="T996" s="6"/>
      <c r="U996" s="6"/>
      <c r="V996" s="6"/>
      <c r="W996" s="6"/>
      <c r="X996" s="6"/>
      <c r="Y996" s="6"/>
      <c r="Z996" s="6"/>
      <c r="AA996" s="6"/>
      <c r="AB996" s="6"/>
      <c r="AC996" s="6"/>
      <c r="AD996" s="6"/>
      <c r="AE996" s="6"/>
      <c r="AF996" s="6"/>
      <c r="AG996" s="6"/>
      <c r="AH996" s="6"/>
      <c r="AI996" s="6"/>
      <c r="AJ996" s="6"/>
      <c r="AK996" s="6"/>
      <c r="AL996" s="6"/>
      <c r="AM996" s="6"/>
    </row>
    <row r="997" spans="16:39" s="4" customFormat="1" ht="15" customHeight="1" x14ac:dyDescent="0.25">
      <c r="P997" s="5"/>
      <c r="R997" s="171"/>
      <c r="T997" s="6"/>
      <c r="U997" s="6"/>
      <c r="V997" s="6"/>
      <c r="W997" s="6"/>
      <c r="X997" s="6"/>
      <c r="Y997" s="6"/>
      <c r="Z997" s="6"/>
      <c r="AA997" s="6"/>
      <c r="AB997" s="6"/>
      <c r="AC997" s="6"/>
      <c r="AD997" s="6"/>
      <c r="AE997" s="6"/>
      <c r="AF997" s="6"/>
      <c r="AG997" s="6"/>
      <c r="AH997" s="6"/>
      <c r="AI997" s="6"/>
      <c r="AJ997" s="6"/>
      <c r="AK997" s="6"/>
      <c r="AL997" s="6"/>
      <c r="AM997" s="6"/>
    </row>
    <row r="998" spans="16:39" s="4" customFormat="1" ht="15" customHeight="1" x14ac:dyDescent="0.25">
      <c r="P998" s="5"/>
      <c r="R998" s="171"/>
      <c r="T998" s="6"/>
      <c r="U998" s="6"/>
      <c r="V998" s="6"/>
      <c r="W998" s="6"/>
      <c r="X998" s="6"/>
      <c r="Y998" s="6"/>
      <c r="Z998" s="6"/>
      <c r="AA998" s="6"/>
      <c r="AB998" s="6"/>
      <c r="AC998" s="6"/>
      <c r="AD998" s="6"/>
      <c r="AE998" s="6"/>
      <c r="AF998" s="6"/>
      <c r="AG998" s="6"/>
      <c r="AH998" s="6"/>
      <c r="AI998" s="6"/>
      <c r="AJ998" s="6"/>
      <c r="AK998" s="6"/>
      <c r="AL998" s="6"/>
      <c r="AM998" s="6"/>
    </row>
    <row r="999" spans="16:39" s="4" customFormat="1" ht="15" customHeight="1" x14ac:dyDescent="0.25">
      <c r="P999" s="5"/>
      <c r="R999" s="171"/>
      <c r="T999" s="6"/>
      <c r="U999" s="6"/>
      <c r="V999" s="6"/>
      <c r="W999" s="6"/>
      <c r="X999" s="6"/>
      <c r="Y999" s="6"/>
      <c r="Z999" s="6"/>
      <c r="AA999" s="6"/>
      <c r="AB999" s="6"/>
      <c r="AC999" s="6"/>
      <c r="AD999" s="6"/>
      <c r="AE999" s="6"/>
      <c r="AF999" s="6"/>
      <c r="AG999" s="6"/>
      <c r="AH999" s="6"/>
      <c r="AI999" s="6"/>
      <c r="AJ999" s="6"/>
      <c r="AK999" s="6"/>
      <c r="AL999" s="6"/>
      <c r="AM999" s="6"/>
    </row>
    <row r="1000" spans="16:39" s="4" customFormat="1" ht="15" customHeight="1" x14ac:dyDescent="0.25">
      <c r="P1000" s="5"/>
      <c r="R1000" s="171"/>
      <c r="T1000" s="6"/>
      <c r="U1000" s="6"/>
      <c r="V1000" s="6"/>
      <c r="W1000" s="6"/>
      <c r="X1000" s="6"/>
      <c r="Y1000" s="6"/>
      <c r="Z1000" s="6"/>
      <c r="AA1000" s="6"/>
      <c r="AB1000" s="6"/>
      <c r="AC1000" s="6"/>
      <c r="AD1000" s="6"/>
      <c r="AE1000" s="6"/>
      <c r="AF1000" s="6"/>
      <c r="AG1000" s="6"/>
      <c r="AH1000" s="6"/>
      <c r="AI1000" s="6"/>
      <c r="AJ1000" s="6"/>
      <c r="AK1000" s="6"/>
      <c r="AL1000" s="6"/>
      <c r="AM1000" s="6"/>
    </row>
    <row r="1001" spans="16:39" s="4" customFormat="1" ht="15" customHeight="1" x14ac:dyDescent="0.25">
      <c r="P1001" s="5"/>
      <c r="R1001" s="171"/>
      <c r="T1001" s="6"/>
      <c r="U1001" s="6"/>
      <c r="V1001" s="6"/>
      <c r="W1001" s="6"/>
      <c r="X1001" s="6"/>
      <c r="Y1001" s="6"/>
      <c r="Z1001" s="6"/>
      <c r="AA1001" s="6"/>
      <c r="AB1001" s="6"/>
      <c r="AC1001" s="6"/>
      <c r="AD1001" s="6"/>
      <c r="AE1001" s="6"/>
      <c r="AF1001" s="6"/>
      <c r="AG1001" s="6"/>
      <c r="AH1001" s="6"/>
      <c r="AI1001" s="6"/>
      <c r="AJ1001" s="6"/>
      <c r="AK1001" s="6"/>
      <c r="AL1001" s="6"/>
      <c r="AM1001" s="6"/>
    </row>
    <row r="1002" spans="16:39" s="4" customFormat="1" ht="15" customHeight="1" x14ac:dyDescent="0.25">
      <c r="P1002" s="5"/>
      <c r="R1002" s="171"/>
      <c r="T1002" s="6"/>
      <c r="U1002" s="6"/>
      <c r="V1002" s="6"/>
      <c r="W1002" s="6"/>
      <c r="X1002" s="6"/>
      <c r="Y1002" s="6"/>
      <c r="Z1002" s="6"/>
      <c r="AA1002" s="6"/>
      <c r="AB1002" s="6"/>
      <c r="AC1002" s="6"/>
      <c r="AD1002" s="6"/>
      <c r="AE1002" s="6"/>
      <c r="AF1002" s="6"/>
      <c r="AG1002" s="6"/>
      <c r="AH1002" s="6"/>
      <c r="AI1002" s="6"/>
      <c r="AJ1002" s="6"/>
      <c r="AK1002" s="6"/>
      <c r="AL1002" s="6"/>
      <c r="AM1002" s="6"/>
    </row>
    <row r="1003" spans="16:39" s="4" customFormat="1" ht="15" customHeight="1" x14ac:dyDescent="0.25">
      <c r="P1003" s="5"/>
      <c r="R1003" s="171"/>
      <c r="T1003" s="6"/>
      <c r="U1003" s="6"/>
      <c r="V1003" s="6"/>
      <c r="W1003" s="6"/>
      <c r="X1003" s="6"/>
      <c r="Y1003" s="6"/>
      <c r="Z1003" s="6"/>
      <c r="AA1003" s="6"/>
      <c r="AB1003" s="6"/>
      <c r="AC1003" s="6"/>
      <c r="AD1003" s="6"/>
      <c r="AE1003" s="6"/>
      <c r="AF1003" s="6"/>
      <c r="AG1003" s="6"/>
      <c r="AH1003" s="6"/>
      <c r="AI1003" s="6"/>
      <c r="AJ1003" s="6"/>
      <c r="AK1003" s="6"/>
      <c r="AL1003" s="6"/>
      <c r="AM1003" s="6"/>
    </row>
    <row r="1004" spans="16:39" s="4" customFormat="1" ht="15" customHeight="1" x14ac:dyDescent="0.25">
      <c r="P1004" s="5"/>
      <c r="R1004" s="171"/>
      <c r="T1004" s="6"/>
      <c r="U1004" s="6"/>
      <c r="V1004" s="6"/>
      <c r="W1004" s="6"/>
      <c r="X1004" s="6"/>
      <c r="Y1004" s="6"/>
      <c r="Z1004" s="6"/>
      <c r="AA1004" s="6"/>
      <c r="AB1004" s="6"/>
      <c r="AC1004" s="6"/>
      <c r="AD1004" s="6"/>
      <c r="AE1004" s="6"/>
      <c r="AF1004" s="6"/>
      <c r="AG1004" s="6"/>
      <c r="AH1004" s="6"/>
      <c r="AI1004" s="6"/>
      <c r="AJ1004" s="6"/>
      <c r="AK1004" s="6"/>
      <c r="AL1004" s="6"/>
      <c r="AM1004" s="6"/>
    </row>
    <row r="1005" spans="16:39" s="4" customFormat="1" ht="15" customHeight="1" x14ac:dyDescent="0.25">
      <c r="P1005" s="5"/>
      <c r="R1005" s="171"/>
      <c r="T1005" s="6"/>
      <c r="U1005" s="6"/>
      <c r="V1005" s="6"/>
      <c r="W1005" s="6"/>
      <c r="X1005" s="6"/>
      <c r="Y1005" s="6"/>
      <c r="Z1005" s="6"/>
      <c r="AA1005" s="6"/>
      <c r="AB1005" s="6"/>
      <c r="AC1005" s="6"/>
      <c r="AD1005" s="6"/>
      <c r="AE1005" s="6"/>
      <c r="AF1005" s="6"/>
      <c r="AG1005" s="6"/>
      <c r="AH1005" s="6"/>
      <c r="AI1005" s="6"/>
      <c r="AJ1005" s="6"/>
      <c r="AK1005" s="6"/>
      <c r="AL1005" s="6"/>
      <c r="AM1005" s="6"/>
    </row>
    <row r="1006" spans="16:39" s="4" customFormat="1" ht="15" customHeight="1" x14ac:dyDescent="0.25">
      <c r="P1006" s="5"/>
      <c r="R1006" s="171"/>
      <c r="T1006" s="6"/>
      <c r="U1006" s="6"/>
      <c r="V1006" s="6"/>
      <c r="W1006" s="6"/>
      <c r="X1006" s="6"/>
      <c r="Y1006" s="6"/>
      <c r="Z1006" s="6"/>
      <c r="AA1006" s="6"/>
      <c r="AB1006" s="6"/>
      <c r="AC1006" s="6"/>
      <c r="AD1006" s="6"/>
      <c r="AE1006" s="6"/>
      <c r="AF1006" s="6"/>
      <c r="AG1006" s="6"/>
      <c r="AH1006" s="6"/>
      <c r="AI1006" s="6"/>
      <c r="AJ1006" s="6"/>
      <c r="AK1006" s="6"/>
      <c r="AL1006" s="6"/>
      <c r="AM1006" s="6"/>
    </row>
    <row r="1007" spans="16:39" s="4" customFormat="1" ht="15" customHeight="1" x14ac:dyDescent="0.25">
      <c r="P1007" s="5"/>
      <c r="R1007" s="171"/>
      <c r="T1007" s="6"/>
      <c r="U1007" s="6"/>
      <c r="V1007" s="6"/>
      <c r="W1007" s="6"/>
      <c r="X1007" s="6"/>
      <c r="Y1007" s="6"/>
      <c r="Z1007" s="6"/>
      <c r="AA1007" s="6"/>
      <c r="AB1007" s="6"/>
      <c r="AC1007" s="6"/>
      <c r="AD1007" s="6"/>
      <c r="AE1007" s="6"/>
      <c r="AF1007" s="6"/>
      <c r="AG1007" s="6"/>
      <c r="AH1007" s="6"/>
      <c r="AI1007" s="6"/>
      <c r="AJ1007" s="6"/>
      <c r="AK1007" s="6"/>
      <c r="AL1007" s="6"/>
      <c r="AM1007" s="6"/>
    </row>
    <row r="1008" spans="16:39" s="4" customFormat="1" ht="15" customHeight="1" x14ac:dyDescent="0.25">
      <c r="P1008" s="5"/>
      <c r="R1008" s="171"/>
      <c r="T1008" s="6"/>
      <c r="U1008" s="6"/>
      <c r="V1008" s="6"/>
      <c r="W1008" s="6"/>
      <c r="X1008" s="6"/>
      <c r="Y1008" s="6"/>
      <c r="Z1008" s="6"/>
      <c r="AA1008" s="6"/>
      <c r="AB1008" s="6"/>
      <c r="AC1008" s="6"/>
      <c r="AD1008" s="6"/>
      <c r="AE1008" s="6"/>
      <c r="AF1008" s="6"/>
      <c r="AG1008" s="6"/>
      <c r="AH1008" s="6"/>
      <c r="AI1008" s="6"/>
      <c r="AJ1008" s="6"/>
      <c r="AK1008" s="6"/>
      <c r="AL1008" s="6"/>
      <c r="AM1008" s="6"/>
    </row>
    <row r="1009" spans="16:39" s="4" customFormat="1" ht="15" customHeight="1" x14ac:dyDescent="0.25">
      <c r="P1009" s="5"/>
      <c r="R1009" s="171"/>
      <c r="T1009" s="6"/>
      <c r="U1009" s="6"/>
      <c r="V1009" s="6"/>
      <c r="W1009" s="6"/>
      <c r="X1009" s="6"/>
      <c r="Y1009" s="6"/>
      <c r="Z1009" s="6"/>
      <c r="AA1009" s="6"/>
      <c r="AB1009" s="6"/>
      <c r="AC1009" s="6"/>
      <c r="AD1009" s="6"/>
      <c r="AE1009" s="6"/>
      <c r="AF1009" s="6"/>
      <c r="AG1009" s="6"/>
      <c r="AH1009" s="6"/>
      <c r="AI1009" s="6"/>
      <c r="AJ1009" s="6"/>
      <c r="AK1009" s="6"/>
      <c r="AL1009" s="6"/>
      <c r="AM1009" s="6"/>
    </row>
    <row r="1010" spans="16:39" s="4" customFormat="1" ht="15" customHeight="1" x14ac:dyDescent="0.25">
      <c r="P1010" s="5"/>
      <c r="R1010" s="171"/>
      <c r="T1010" s="6"/>
      <c r="U1010" s="6"/>
      <c r="V1010" s="6"/>
      <c r="W1010" s="6"/>
      <c r="X1010" s="6"/>
      <c r="Y1010" s="6"/>
      <c r="Z1010" s="6"/>
      <c r="AA1010" s="6"/>
      <c r="AB1010" s="6"/>
      <c r="AC1010" s="6"/>
      <c r="AD1010" s="6"/>
      <c r="AE1010" s="6"/>
      <c r="AF1010" s="6"/>
      <c r="AG1010" s="6"/>
      <c r="AH1010" s="6"/>
      <c r="AI1010" s="6"/>
      <c r="AJ1010" s="6"/>
      <c r="AK1010" s="6"/>
      <c r="AL1010" s="6"/>
      <c r="AM1010" s="6"/>
    </row>
    <row r="1011" spans="16:39" s="4" customFormat="1" ht="15" customHeight="1" x14ac:dyDescent="0.25">
      <c r="P1011" s="5"/>
      <c r="R1011" s="171"/>
      <c r="T1011" s="6"/>
      <c r="U1011" s="6"/>
      <c r="V1011" s="6"/>
      <c r="W1011" s="6"/>
      <c r="X1011" s="6"/>
      <c r="Y1011" s="6"/>
      <c r="Z1011" s="6"/>
      <c r="AA1011" s="6"/>
      <c r="AB1011" s="6"/>
      <c r="AC1011" s="6"/>
      <c r="AD1011" s="6"/>
      <c r="AE1011" s="6"/>
      <c r="AF1011" s="6"/>
      <c r="AG1011" s="6"/>
      <c r="AH1011" s="6"/>
      <c r="AI1011" s="6"/>
      <c r="AJ1011" s="6"/>
      <c r="AK1011" s="6"/>
      <c r="AL1011" s="6"/>
      <c r="AM1011" s="6"/>
    </row>
    <row r="1012" spans="16:39" s="4" customFormat="1" ht="15" customHeight="1" x14ac:dyDescent="0.25">
      <c r="P1012" s="5"/>
      <c r="R1012" s="171"/>
      <c r="T1012" s="6"/>
      <c r="U1012" s="6"/>
      <c r="V1012" s="6"/>
      <c r="W1012" s="6"/>
      <c r="X1012" s="6"/>
      <c r="Y1012" s="6"/>
      <c r="Z1012" s="6"/>
      <c r="AA1012" s="6"/>
      <c r="AB1012" s="6"/>
      <c r="AC1012" s="6"/>
      <c r="AD1012" s="6"/>
      <c r="AE1012" s="6"/>
      <c r="AF1012" s="6"/>
      <c r="AG1012" s="6"/>
      <c r="AH1012" s="6"/>
      <c r="AI1012" s="6"/>
      <c r="AJ1012" s="6"/>
      <c r="AK1012" s="6"/>
      <c r="AL1012" s="6"/>
      <c r="AM1012" s="6"/>
    </row>
    <row r="1013" spans="16:39" s="4" customFormat="1" ht="15" customHeight="1" x14ac:dyDescent="0.25">
      <c r="P1013" s="5"/>
      <c r="R1013" s="171"/>
      <c r="T1013" s="6"/>
      <c r="U1013" s="6"/>
      <c r="V1013" s="6"/>
      <c r="W1013" s="6"/>
      <c r="X1013" s="6"/>
      <c r="Y1013" s="6"/>
      <c r="Z1013" s="6"/>
      <c r="AA1013" s="6"/>
      <c r="AB1013" s="6"/>
      <c r="AC1013" s="6"/>
      <c r="AD1013" s="6"/>
      <c r="AE1013" s="6"/>
      <c r="AF1013" s="6"/>
      <c r="AG1013" s="6"/>
      <c r="AH1013" s="6"/>
      <c r="AI1013" s="6"/>
      <c r="AJ1013" s="6"/>
      <c r="AK1013" s="6"/>
      <c r="AL1013" s="6"/>
      <c r="AM1013" s="6"/>
    </row>
    <row r="1014" spans="16:39" s="4" customFormat="1" ht="15" customHeight="1" x14ac:dyDescent="0.25">
      <c r="P1014" s="5"/>
      <c r="R1014" s="171"/>
      <c r="T1014" s="6"/>
      <c r="U1014" s="6"/>
      <c r="V1014" s="6"/>
      <c r="W1014" s="6"/>
      <c r="X1014" s="6"/>
      <c r="Y1014" s="6"/>
      <c r="Z1014" s="6"/>
      <c r="AA1014" s="6"/>
      <c r="AB1014" s="6"/>
      <c r="AC1014" s="6"/>
      <c r="AD1014" s="6"/>
      <c r="AE1014" s="6"/>
      <c r="AF1014" s="6"/>
      <c r="AG1014" s="6"/>
      <c r="AH1014" s="6"/>
      <c r="AI1014" s="6"/>
      <c r="AJ1014" s="6"/>
      <c r="AK1014" s="6"/>
      <c r="AL1014" s="6"/>
      <c r="AM1014" s="6"/>
    </row>
    <row r="1015" spans="16:39" s="4" customFormat="1" ht="15" customHeight="1" x14ac:dyDescent="0.25">
      <c r="P1015" s="5"/>
      <c r="R1015" s="171"/>
      <c r="T1015" s="6"/>
      <c r="U1015" s="6"/>
      <c r="V1015" s="6"/>
      <c r="W1015" s="6"/>
      <c r="X1015" s="6"/>
      <c r="Y1015" s="6"/>
      <c r="Z1015" s="6"/>
      <c r="AA1015" s="6"/>
      <c r="AB1015" s="6"/>
      <c r="AC1015" s="6"/>
      <c r="AD1015" s="6"/>
      <c r="AE1015" s="6"/>
      <c r="AF1015" s="6"/>
      <c r="AG1015" s="6"/>
      <c r="AH1015" s="6"/>
      <c r="AI1015" s="6"/>
      <c r="AJ1015" s="6"/>
      <c r="AK1015" s="6"/>
      <c r="AL1015" s="6"/>
      <c r="AM1015" s="6"/>
    </row>
    <row r="1016" spans="16:39" s="4" customFormat="1" ht="15" customHeight="1" x14ac:dyDescent="0.25">
      <c r="P1016" s="5"/>
      <c r="R1016" s="171"/>
      <c r="T1016" s="6"/>
      <c r="U1016" s="6"/>
      <c r="V1016" s="6"/>
      <c r="W1016" s="6"/>
      <c r="X1016" s="6"/>
      <c r="Y1016" s="6"/>
      <c r="Z1016" s="6"/>
      <c r="AA1016" s="6"/>
      <c r="AB1016" s="6"/>
      <c r="AC1016" s="6"/>
      <c r="AD1016" s="6"/>
      <c r="AE1016" s="6"/>
      <c r="AF1016" s="6"/>
      <c r="AG1016" s="6"/>
      <c r="AH1016" s="6"/>
      <c r="AI1016" s="6"/>
      <c r="AJ1016" s="6"/>
      <c r="AK1016" s="6"/>
      <c r="AL1016" s="6"/>
      <c r="AM1016" s="6"/>
    </row>
    <row r="1017" spans="16:39" s="4" customFormat="1" ht="15" customHeight="1" x14ac:dyDescent="0.25">
      <c r="P1017" s="5"/>
      <c r="R1017" s="171"/>
      <c r="T1017" s="6"/>
      <c r="U1017" s="6"/>
      <c r="V1017" s="6"/>
      <c r="W1017" s="6"/>
      <c r="X1017" s="6"/>
      <c r="Y1017" s="6"/>
      <c r="Z1017" s="6"/>
      <c r="AA1017" s="6"/>
      <c r="AB1017" s="6"/>
      <c r="AC1017" s="6"/>
      <c r="AD1017" s="6"/>
      <c r="AE1017" s="6"/>
      <c r="AF1017" s="6"/>
      <c r="AG1017" s="6"/>
      <c r="AH1017" s="6"/>
      <c r="AI1017" s="6"/>
      <c r="AJ1017" s="6"/>
      <c r="AK1017" s="6"/>
      <c r="AL1017" s="6"/>
      <c r="AM1017" s="6"/>
    </row>
    <row r="1018" spans="16:39" s="4" customFormat="1" ht="15" customHeight="1" x14ac:dyDescent="0.25">
      <c r="P1018" s="5"/>
      <c r="R1018" s="171"/>
      <c r="T1018" s="6"/>
      <c r="U1018" s="6"/>
      <c r="V1018" s="6"/>
      <c r="W1018" s="6"/>
      <c r="X1018" s="6"/>
      <c r="Y1018" s="6"/>
      <c r="Z1018" s="6"/>
      <c r="AA1018" s="6"/>
      <c r="AB1018" s="6"/>
      <c r="AC1018" s="6"/>
      <c r="AD1018" s="6"/>
      <c r="AE1018" s="6"/>
      <c r="AF1018" s="6"/>
      <c r="AG1018" s="6"/>
      <c r="AH1018" s="6"/>
      <c r="AI1018" s="6"/>
      <c r="AJ1018" s="6"/>
      <c r="AK1018" s="6"/>
      <c r="AL1018" s="6"/>
      <c r="AM1018" s="6"/>
    </row>
    <row r="1019" spans="16:39" s="4" customFormat="1" ht="15" customHeight="1" x14ac:dyDescent="0.25">
      <c r="P1019" s="5"/>
      <c r="R1019" s="171"/>
      <c r="T1019" s="6"/>
      <c r="U1019" s="6"/>
      <c r="V1019" s="6"/>
      <c r="W1019" s="6"/>
      <c r="X1019" s="6"/>
      <c r="Y1019" s="6"/>
      <c r="Z1019" s="6"/>
      <c r="AA1019" s="6"/>
      <c r="AB1019" s="6"/>
      <c r="AC1019" s="6"/>
      <c r="AD1019" s="6"/>
      <c r="AE1019" s="6"/>
      <c r="AF1019" s="6"/>
      <c r="AG1019" s="6"/>
      <c r="AH1019" s="6"/>
      <c r="AI1019" s="6"/>
      <c r="AJ1019" s="6"/>
      <c r="AK1019" s="6"/>
      <c r="AL1019" s="6"/>
      <c r="AM1019" s="6"/>
    </row>
    <row r="1020" spans="16:39" s="4" customFormat="1" ht="15" customHeight="1" x14ac:dyDescent="0.25">
      <c r="P1020" s="5"/>
      <c r="R1020" s="171"/>
      <c r="T1020" s="6"/>
      <c r="U1020" s="6"/>
      <c r="V1020" s="6"/>
      <c r="W1020" s="6"/>
      <c r="X1020" s="6"/>
      <c r="Y1020" s="6"/>
      <c r="Z1020" s="6"/>
      <c r="AA1020" s="6"/>
      <c r="AB1020" s="6"/>
      <c r="AC1020" s="6"/>
      <c r="AD1020" s="6"/>
      <c r="AE1020" s="6"/>
      <c r="AF1020" s="6"/>
      <c r="AG1020" s="6"/>
      <c r="AH1020" s="6"/>
      <c r="AI1020" s="6"/>
      <c r="AJ1020" s="6"/>
      <c r="AK1020" s="6"/>
      <c r="AL1020" s="6"/>
      <c r="AM1020" s="6"/>
    </row>
    <row r="1021" spans="16:39" s="4" customFormat="1" ht="15" customHeight="1" x14ac:dyDescent="0.25">
      <c r="P1021" s="5"/>
      <c r="R1021" s="171"/>
      <c r="T1021" s="6"/>
      <c r="U1021" s="6"/>
      <c r="V1021" s="6"/>
      <c r="W1021" s="6"/>
      <c r="X1021" s="6"/>
      <c r="Y1021" s="6"/>
      <c r="Z1021" s="6"/>
      <c r="AA1021" s="6"/>
      <c r="AB1021" s="6"/>
      <c r="AC1021" s="6"/>
      <c r="AD1021" s="6"/>
      <c r="AE1021" s="6"/>
      <c r="AF1021" s="6"/>
      <c r="AG1021" s="6"/>
      <c r="AH1021" s="6"/>
      <c r="AI1021" s="6"/>
      <c r="AJ1021" s="6"/>
      <c r="AK1021" s="6"/>
      <c r="AL1021" s="6"/>
      <c r="AM1021" s="6"/>
    </row>
    <row r="1022" spans="16:39" s="4" customFormat="1" ht="15" customHeight="1" x14ac:dyDescent="0.25">
      <c r="P1022" s="5"/>
      <c r="R1022" s="171"/>
      <c r="T1022" s="6"/>
      <c r="U1022" s="6"/>
      <c r="V1022" s="6"/>
      <c r="W1022" s="6"/>
      <c r="X1022" s="6"/>
      <c r="Y1022" s="6"/>
      <c r="Z1022" s="6"/>
      <c r="AA1022" s="6"/>
      <c r="AB1022" s="6"/>
      <c r="AC1022" s="6"/>
      <c r="AD1022" s="6"/>
      <c r="AE1022" s="6"/>
      <c r="AF1022" s="6"/>
      <c r="AG1022" s="6"/>
      <c r="AH1022" s="6"/>
      <c r="AI1022" s="6"/>
      <c r="AJ1022" s="6"/>
      <c r="AK1022" s="6"/>
      <c r="AL1022" s="6"/>
      <c r="AM1022" s="6"/>
    </row>
    <row r="1023" spans="16:39" s="4" customFormat="1" ht="15" customHeight="1" x14ac:dyDescent="0.25">
      <c r="P1023" s="5"/>
      <c r="R1023" s="171"/>
      <c r="T1023" s="6"/>
      <c r="U1023" s="6"/>
      <c r="V1023" s="6"/>
      <c r="W1023" s="6"/>
      <c r="X1023" s="6"/>
      <c r="Y1023" s="6"/>
      <c r="Z1023" s="6"/>
      <c r="AA1023" s="6"/>
      <c r="AB1023" s="6"/>
      <c r="AC1023" s="6"/>
      <c r="AD1023" s="6"/>
      <c r="AE1023" s="6"/>
      <c r="AF1023" s="6"/>
      <c r="AG1023" s="6"/>
      <c r="AH1023" s="6"/>
      <c r="AI1023" s="6"/>
      <c r="AJ1023" s="6"/>
      <c r="AK1023" s="6"/>
      <c r="AL1023" s="6"/>
      <c r="AM1023" s="6"/>
    </row>
    <row r="1024" spans="16:39" s="4" customFormat="1" ht="15" customHeight="1" x14ac:dyDescent="0.25">
      <c r="P1024" s="5"/>
      <c r="R1024" s="171"/>
      <c r="T1024" s="6"/>
      <c r="U1024" s="6"/>
      <c r="V1024" s="6"/>
      <c r="W1024" s="6"/>
      <c r="X1024" s="6"/>
      <c r="Y1024" s="6"/>
      <c r="Z1024" s="6"/>
      <c r="AA1024" s="6"/>
      <c r="AB1024" s="6"/>
      <c r="AC1024" s="6"/>
      <c r="AD1024" s="6"/>
      <c r="AE1024" s="6"/>
      <c r="AF1024" s="6"/>
      <c r="AG1024" s="6"/>
      <c r="AH1024" s="6"/>
      <c r="AI1024" s="6"/>
      <c r="AJ1024" s="6"/>
      <c r="AK1024" s="6"/>
      <c r="AL1024" s="6"/>
      <c r="AM1024" s="6"/>
    </row>
    <row r="1025" spans="16:39" s="4" customFormat="1" ht="15" customHeight="1" x14ac:dyDescent="0.25">
      <c r="P1025" s="5"/>
      <c r="R1025" s="171"/>
      <c r="T1025" s="6"/>
      <c r="U1025" s="6"/>
      <c r="V1025" s="6"/>
      <c r="W1025" s="6"/>
      <c r="X1025" s="6"/>
      <c r="Y1025" s="6"/>
      <c r="Z1025" s="6"/>
      <c r="AA1025" s="6"/>
      <c r="AB1025" s="6"/>
      <c r="AC1025" s="6"/>
      <c r="AD1025" s="6"/>
      <c r="AE1025" s="6"/>
      <c r="AF1025" s="6"/>
      <c r="AG1025" s="6"/>
      <c r="AH1025" s="6"/>
      <c r="AI1025" s="6"/>
      <c r="AJ1025" s="6"/>
      <c r="AK1025" s="6"/>
      <c r="AL1025" s="6"/>
      <c r="AM1025" s="6"/>
    </row>
    <row r="1026" spans="16:39" s="4" customFormat="1" ht="15" customHeight="1" x14ac:dyDescent="0.25">
      <c r="P1026" s="5"/>
      <c r="R1026" s="171"/>
      <c r="T1026" s="6"/>
      <c r="U1026" s="6"/>
      <c r="V1026" s="6"/>
      <c r="W1026" s="6"/>
      <c r="X1026" s="6"/>
      <c r="Y1026" s="6"/>
      <c r="Z1026" s="6"/>
      <c r="AA1026" s="6"/>
      <c r="AB1026" s="6"/>
      <c r="AC1026" s="6"/>
      <c r="AD1026" s="6"/>
      <c r="AE1026" s="6"/>
      <c r="AF1026" s="6"/>
      <c r="AG1026" s="6"/>
      <c r="AH1026" s="6"/>
      <c r="AI1026" s="6"/>
      <c r="AJ1026" s="6"/>
      <c r="AK1026" s="6"/>
      <c r="AL1026" s="6"/>
      <c r="AM1026" s="6"/>
    </row>
    <row r="1027" spans="16:39" s="4" customFormat="1" ht="15" customHeight="1" x14ac:dyDescent="0.25">
      <c r="P1027" s="5"/>
      <c r="R1027" s="171"/>
      <c r="T1027" s="6"/>
      <c r="U1027" s="6"/>
      <c r="V1027" s="6"/>
      <c r="W1027" s="6"/>
      <c r="X1027" s="6"/>
      <c r="Y1027" s="6"/>
      <c r="Z1027" s="6"/>
      <c r="AA1027" s="6"/>
      <c r="AB1027" s="6"/>
      <c r="AC1027" s="6"/>
      <c r="AD1027" s="6"/>
      <c r="AE1027" s="6"/>
      <c r="AF1027" s="6"/>
      <c r="AG1027" s="6"/>
      <c r="AH1027" s="6"/>
      <c r="AI1027" s="6"/>
      <c r="AJ1027" s="6"/>
      <c r="AK1027" s="6"/>
      <c r="AL1027" s="6"/>
      <c r="AM1027" s="6"/>
    </row>
    <row r="1028" spans="16:39" s="4" customFormat="1" ht="15" customHeight="1" x14ac:dyDescent="0.25">
      <c r="P1028" s="5"/>
      <c r="R1028" s="171"/>
      <c r="T1028" s="6"/>
      <c r="U1028" s="6"/>
      <c r="V1028" s="6"/>
      <c r="W1028" s="6"/>
      <c r="X1028" s="6"/>
      <c r="Y1028" s="6"/>
      <c r="Z1028" s="6"/>
      <c r="AA1028" s="6"/>
      <c r="AB1028" s="6"/>
      <c r="AC1028" s="6"/>
      <c r="AD1028" s="6"/>
      <c r="AE1028" s="6"/>
      <c r="AF1028" s="6"/>
      <c r="AG1028" s="6"/>
      <c r="AH1028" s="6"/>
      <c r="AI1028" s="6"/>
      <c r="AJ1028" s="6"/>
      <c r="AK1028" s="6"/>
      <c r="AL1028" s="6"/>
      <c r="AM1028" s="6"/>
    </row>
    <row r="1029" spans="16:39" s="4" customFormat="1" ht="15" customHeight="1" x14ac:dyDescent="0.25">
      <c r="P1029" s="5"/>
      <c r="R1029" s="171"/>
      <c r="T1029" s="6"/>
      <c r="U1029" s="6"/>
      <c r="V1029" s="6"/>
      <c r="W1029" s="6"/>
      <c r="X1029" s="6"/>
      <c r="Y1029" s="6"/>
      <c r="Z1029" s="6"/>
      <c r="AA1029" s="6"/>
      <c r="AB1029" s="6"/>
      <c r="AC1029" s="6"/>
      <c r="AD1029" s="6"/>
      <c r="AE1029" s="6"/>
      <c r="AF1029" s="6"/>
      <c r="AG1029" s="6"/>
      <c r="AH1029" s="6"/>
      <c r="AI1029" s="6"/>
      <c r="AJ1029" s="6"/>
      <c r="AK1029" s="6"/>
      <c r="AL1029" s="6"/>
      <c r="AM1029" s="6"/>
    </row>
    <row r="1030" spans="16:39" s="4" customFormat="1" ht="15" customHeight="1" x14ac:dyDescent="0.25">
      <c r="P1030" s="5"/>
      <c r="R1030" s="171"/>
      <c r="T1030" s="6"/>
      <c r="U1030" s="6"/>
      <c r="V1030" s="6"/>
      <c r="W1030" s="6"/>
      <c r="X1030" s="6"/>
      <c r="Y1030" s="6"/>
      <c r="Z1030" s="6"/>
      <c r="AA1030" s="6"/>
      <c r="AB1030" s="6"/>
      <c r="AC1030" s="6"/>
      <c r="AD1030" s="6"/>
      <c r="AE1030" s="6"/>
      <c r="AF1030" s="6"/>
      <c r="AG1030" s="6"/>
      <c r="AH1030" s="6"/>
      <c r="AI1030" s="6"/>
      <c r="AJ1030" s="6"/>
      <c r="AK1030" s="6"/>
      <c r="AL1030" s="6"/>
      <c r="AM1030" s="6"/>
    </row>
    <row r="1031" spans="16:39" s="4" customFormat="1" ht="15" customHeight="1" x14ac:dyDescent="0.25">
      <c r="P1031" s="5"/>
      <c r="R1031" s="171"/>
      <c r="T1031" s="6"/>
      <c r="U1031" s="6"/>
      <c r="V1031" s="6"/>
      <c r="W1031" s="6"/>
      <c r="X1031" s="6"/>
      <c r="Y1031" s="6"/>
      <c r="Z1031" s="6"/>
      <c r="AA1031" s="6"/>
      <c r="AB1031" s="6"/>
      <c r="AC1031" s="6"/>
      <c r="AD1031" s="6"/>
      <c r="AE1031" s="6"/>
      <c r="AF1031" s="6"/>
      <c r="AG1031" s="6"/>
      <c r="AH1031" s="6"/>
      <c r="AI1031" s="6"/>
      <c r="AJ1031" s="6"/>
      <c r="AK1031" s="6"/>
      <c r="AL1031" s="6"/>
      <c r="AM1031" s="6"/>
    </row>
    <row r="1032" spans="16:39" s="4" customFormat="1" ht="15" customHeight="1" x14ac:dyDescent="0.25">
      <c r="P1032" s="5"/>
      <c r="R1032" s="171"/>
      <c r="T1032" s="6"/>
      <c r="U1032" s="6"/>
      <c r="V1032" s="6"/>
      <c r="W1032" s="6"/>
      <c r="X1032" s="6"/>
      <c r="Y1032" s="6"/>
      <c r="Z1032" s="6"/>
      <c r="AA1032" s="6"/>
      <c r="AB1032" s="6"/>
      <c r="AC1032" s="6"/>
      <c r="AD1032" s="6"/>
      <c r="AE1032" s="6"/>
      <c r="AF1032" s="6"/>
      <c r="AG1032" s="6"/>
      <c r="AH1032" s="6"/>
      <c r="AI1032" s="6"/>
      <c r="AJ1032" s="6"/>
      <c r="AK1032" s="6"/>
      <c r="AL1032" s="6"/>
      <c r="AM1032" s="6"/>
    </row>
    <row r="1033" spans="16:39" s="4" customFormat="1" ht="15" customHeight="1" x14ac:dyDescent="0.25">
      <c r="P1033" s="5"/>
      <c r="R1033" s="171"/>
      <c r="T1033" s="6"/>
      <c r="U1033" s="6"/>
      <c r="V1033" s="6"/>
      <c r="W1033" s="6"/>
      <c r="X1033" s="6"/>
      <c r="Y1033" s="6"/>
      <c r="Z1033" s="6"/>
      <c r="AA1033" s="6"/>
      <c r="AB1033" s="6"/>
      <c r="AC1033" s="6"/>
      <c r="AD1033" s="6"/>
      <c r="AE1033" s="6"/>
      <c r="AF1033" s="6"/>
      <c r="AG1033" s="6"/>
      <c r="AH1033" s="6"/>
      <c r="AI1033" s="6"/>
      <c r="AJ1033" s="6"/>
      <c r="AK1033" s="6"/>
      <c r="AL1033" s="6"/>
      <c r="AM1033" s="6"/>
    </row>
    <row r="1034" spans="16:39" s="4" customFormat="1" ht="15" customHeight="1" x14ac:dyDescent="0.25">
      <c r="P1034" s="5"/>
      <c r="R1034" s="171"/>
      <c r="T1034" s="6"/>
      <c r="U1034" s="6"/>
      <c r="V1034" s="6"/>
      <c r="W1034" s="6"/>
      <c r="X1034" s="6"/>
      <c r="Y1034" s="6"/>
      <c r="Z1034" s="6"/>
      <c r="AA1034" s="6"/>
      <c r="AB1034" s="6"/>
      <c r="AC1034" s="6"/>
      <c r="AD1034" s="6"/>
      <c r="AE1034" s="6"/>
      <c r="AF1034" s="6"/>
      <c r="AG1034" s="6"/>
      <c r="AH1034" s="6"/>
      <c r="AI1034" s="6"/>
      <c r="AJ1034" s="6"/>
      <c r="AK1034" s="6"/>
      <c r="AL1034" s="6"/>
      <c r="AM1034" s="6"/>
    </row>
    <row r="1035" spans="16:39" s="4" customFormat="1" ht="15" customHeight="1" x14ac:dyDescent="0.25">
      <c r="P1035" s="5"/>
      <c r="R1035" s="171"/>
      <c r="T1035" s="6"/>
      <c r="U1035" s="6"/>
      <c r="V1035" s="6"/>
      <c r="W1035" s="6"/>
      <c r="X1035" s="6"/>
      <c r="Y1035" s="6"/>
      <c r="Z1035" s="6"/>
      <c r="AA1035" s="6"/>
      <c r="AB1035" s="6"/>
      <c r="AC1035" s="6"/>
      <c r="AD1035" s="6"/>
      <c r="AE1035" s="6"/>
      <c r="AF1035" s="6"/>
      <c r="AG1035" s="6"/>
      <c r="AH1035" s="6"/>
      <c r="AI1035" s="6"/>
      <c r="AJ1035" s="6"/>
      <c r="AK1035" s="6"/>
      <c r="AL1035" s="6"/>
      <c r="AM1035" s="6"/>
    </row>
    <row r="1036" spans="16:39" s="4" customFormat="1" ht="15" customHeight="1" x14ac:dyDescent="0.25">
      <c r="P1036" s="5"/>
      <c r="R1036" s="171"/>
      <c r="T1036" s="6"/>
      <c r="U1036" s="6"/>
      <c r="V1036" s="6"/>
      <c r="W1036" s="6"/>
      <c r="X1036" s="6"/>
      <c r="Y1036" s="6"/>
      <c r="Z1036" s="6"/>
      <c r="AA1036" s="6"/>
      <c r="AB1036" s="6"/>
      <c r="AC1036" s="6"/>
      <c r="AD1036" s="6"/>
      <c r="AE1036" s="6"/>
      <c r="AF1036" s="6"/>
      <c r="AG1036" s="6"/>
      <c r="AH1036" s="6"/>
      <c r="AI1036" s="6"/>
      <c r="AJ1036" s="6"/>
      <c r="AK1036" s="6"/>
      <c r="AL1036" s="6"/>
      <c r="AM1036" s="6"/>
    </row>
    <row r="1037" spans="16:39" s="4" customFormat="1" ht="15" customHeight="1" x14ac:dyDescent="0.25">
      <c r="P1037" s="5"/>
      <c r="R1037" s="171"/>
      <c r="T1037" s="6"/>
      <c r="U1037" s="6"/>
      <c r="V1037" s="6"/>
      <c r="W1037" s="6"/>
      <c r="X1037" s="6"/>
      <c r="Y1037" s="6"/>
      <c r="Z1037" s="6"/>
      <c r="AA1037" s="6"/>
      <c r="AB1037" s="6"/>
      <c r="AC1037" s="6"/>
      <c r="AD1037" s="6"/>
      <c r="AE1037" s="6"/>
      <c r="AF1037" s="6"/>
      <c r="AG1037" s="6"/>
      <c r="AH1037" s="6"/>
      <c r="AI1037" s="6"/>
      <c r="AJ1037" s="6"/>
      <c r="AK1037" s="6"/>
      <c r="AL1037" s="6"/>
      <c r="AM1037" s="6"/>
    </row>
    <row r="1038" spans="16:39" s="4" customFormat="1" ht="15" customHeight="1" x14ac:dyDescent="0.25">
      <c r="P1038" s="5"/>
      <c r="R1038" s="171"/>
      <c r="T1038" s="6"/>
      <c r="U1038" s="6"/>
      <c r="V1038" s="6"/>
      <c r="W1038" s="6"/>
      <c r="X1038" s="6"/>
      <c r="Y1038" s="6"/>
      <c r="Z1038" s="6"/>
      <c r="AA1038" s="6"/>
      <c r="AB1038" s="6"/>
      <c r="AC1038" s="6"/>
      <c r="AD1038" s="6"/>
      <c r="AE1038" s="6"/>
      <c r="AF1038" s="6"/>
      <c r="AG1038" s="6"/>
      <c r="AH1038" s="6"/>
      <c r="AI1038" s="6"/>
      <c r="AJ1038" s="6"/>
      <c r="AK1038" s="6"/>
      <c r="AL1038" s="6"/>
      <c r="AM1038" s="6"/>
    </row>
    <row r="1039" spans="16:39" s="4" customFormat="1" ht="15" customHeight="1" x14ac:dyDescent="0.25">
      <c r="P1039" s="5"/>
      <c r="R1039" s="171"/>
      <c r="T1039" s="6"/>
      <c r="U1039" s="6"/>
      <c r="V1039" s="6"/>
      <c r="W1039" s="6"/>
      <c r="X1039" s="6"/>
      <c r="Y1039" s="6"/>
      <c r="Z1039" s="6"/>
      <c r="AA1039" s="6"/>
      <c r="AB1039" s="6"/>
      <c r="AC1039" s="6"/>
      <c r="AD1039" s="6"/>
      <c r="AE1039" s="6"/>
      <c r="AF1039" s="6"/>
      <c r="AG1039" s="6"/>
      <c r="AH1039" s="6"/>
      <c r="AI1039" s="6"/>
      <c r="AJ1039" s="6"/>
      <c r="AK1039" s="6"/>
      <c r="AL1039" s="6"/>
      <c r="AM1039" s="6"/>
    </row>
    <row r="1040" spans="16:39" s="4" customFormat="1" ht="15" customHeight="1" x14ac:dyDescent="0.25">
      <c r="P1040" s="5"/>
      <c r="R1040" s="171"/>
      <c r="T1040" s="6"/>
      <c r="U1040" s="6"/>
      <c r="V1040" s="6"/>
      <c r="W1040" s="6"/>
      <c r="X1040" s="6"/>
      <c r="Y1040" s="6"/>
      <c r="Z1040" s="6"/>
      <c r="AA1040" s="6"/>
      <c r="AB1040" s="6"/>
      <c r="AC1040" s="6"/>
      <c r="AD1040" s="6"/>
      <c r="AE1040" s="6"/>
      <c r="AF1040" s="6"/>
      <c r="AG1040" s="6"/>
      <c r="AH1040" s="6"/>
      <c r="AI1040" s="6"/>
      <c r="AJ1040" s="6"/>
      <c r="AK1040" s="6"/>
      <c r="AL1040" s="6"/>
      <c r="AM1040" s="6"/>
    </row>
    <row r="1041" spans="16:39" s="4" customFormat="1" ht="15" customHeight="1" x14ac:dyDescent="0.25">
      <c r="P1041" s="5"/>
      <c r="R1041" s="171"/>
      <c r="T1041" s="6"/>
      <c r="U1041" s="6"/>
      <c r="V1041" s="6"/>
      <c r="W1041" s="6"/>
      <c r="X1041" s="6"/>
      <c r="Y1041" s="6"/>
      <c r="Z1041" s="6"/>
      <c r="AA1041" s="6"/>
      <c r="AB1041" s="6"/>
      <c r="AC1041" s="6"/>
      <c r="AD1041" s="6"/>
      <c r="AE1041" s="6"/>
      <c r="AF1041" s="6"/>
      <c r="AG1041" s="6"/>
      <c r="AH1041" s="6"/>
      <c r="AI1041" s="6"/>
      <c r="AJ1041" s="6"/>
      <c r="AK1041" s="6"/>
      <c r="AL1041" s="6"/>
      <c r="AM1041" s="6"/>
    </row>
    <row r="1042" spans="16:39" s="4" customFormat="1" ht="15" customHeight="1" x14ac:dyDescent="0.25">
      <c r="P1042" s="5"/>
      <c r="R1042" s="171"/>
      <c r="T1042" s="6"/>
      <c r="U1042" s="6"/>
      <c r="V1042" s="6"/>
      <c r="W1042" s="6"/>
      <c r="X1042" s="6"/>
      <c r="Y1042" s="6"/>
      <c r="Z1042" s="6"/>
      <c r="AA1042" s="6"/>
      <c r="AB1042" s="6"/>
      <c r="AC1042" s="6"/>
      <c r="AD1042" s="6"/>
      <c r="AE1042" s="6"/>
      <c r="AF1042" s="6"/>
      <c r="AG1042" s="6"/>
      <c r="AH1042" s="6"/>
      <c r="AI1042" s="6"/>
      <c r="AJ1042" s="6"/>
      <c r="AK1042" s="6"/>
      <c r="AL1042" s="6"/>
      <c r="AM1042" s="6"/>
    </row>
    <row r="1043" spans="16:39" s="4" customFormat="1" ht="15" customHeight="1" x14ac:dyDescent="0.25">
      <c r="P1043" s="5"/>
      <c r="R1043" s="171"/>
      <c r="T1043" s="6"/>
      <c r="U1043" s="6"/>
      <c r="V1043" s="6"/>
      <c r="W1043" s="6"/>
      <c r="X1043" s="6"/>
      <c r="Y1043" s="6"/>
      <c r="Z1043" s="6"/>
      <c r="AA1043" s="6"/>
      <c r="AB1043" s="6"/>
      <c r="AC1043" s="6"/>
      <c r="AD1043" s="6"/>
      <c r="AE1043" s="6"/>
      <c r="AF1043" s="6"/>
      <c r="AG1043" s="6"/>
      <c r="AH1043" s="6"/>
      <c r="AI1043" s="6"/>
      <c r="AJ1043" s="6"/>
      <c r="AK1043" s="6"/>
      <c r="AL1043" s="6"/>
      <c r="AM1043" s="6"/>
    </row>
    <row r="1044" spans="16:39" s="4" customFormat="1" ht="15" customHeight="1" x14ac:dyDescent="0.25">
      <c r="P1044" s="5"/>
      <c r="R1044" s="171"/>
      <c r="T1044" s="6"/>
      <c r="U1044" s="6"/>
      <c r="V1044" s="6"/>
      <c r="W1044" s="6"/>
      <c r="X1044" s="6"/>
      <c r="Y1044" s="6"/>
      <c r="Z1044" s="6"/>
      <c r="AA1044" s="6"/>
      <c r="AB1044" s="6"/>
      <c r="AC1044" s="6"/>
      <c r="AD1044" s="6"/>
      <c r="AE1044" s="6"/>
      <c r="AF1044" s="6"/>
      <c r="AG1044" s="6"/>
      <c r="AH1044" s="6"/>
      <c r="AI1044" s="6"/>
      <c r="AJ1044" s="6"/>
      <c r="AK1044" s="6"/>
      <c r="AL1044" s="6"/>
      <c r="AM1044" s="6"/>
    </row>
    <row r="1045" spans="16:39" s="4" customFormat="1" ht="15" customHeight="1" x14ac:dyDescent="0.25">
      <c r="P1045" s="5"/>
      <c r="R1045" s="171"/>
      <c r="T1045" s="6"/>
      <c r="U1045" s="6"/>
      <c r="V1045" s="6"/>
      <c r="W1045" s="6"/>
      <c r="X1045" s="6"/>
      <c r="Y1045" s="6"/>
      <c r="Z1045" s="6"/>
      <c r="AA1045" s="6"/>
      <c r="AB1045" s="6"/>
      <c r="AC1045" s="6"/>
      <c r="AD1045" s="6"/>
      <c r="AE1045" s="6"/>
      <c r="AF1045" s="6"/>
      <c r="AG1045" s="6"/>
      <c r="AH1045" s="6"/>
      <c r="AI1045" s="6"/>
      <c r="AJ1045" s="6"/>
      <c r="AK1045" s="6"/>
      <c r="AL1045" s="6"/>
      <c r="AM1045" s="6"/>
    </row>
    <row r="1046" spans="16:39" s="4" customFormat="1" ht="15" customHeight="1" x14ac:dyDescent="0.25">
      <c r="P1046" s="5"/>
      <c r="R1046" s="171"/>
      <c r="T1046" s="6"/>
      <c r="U1046" s="6"/>
      <c r="V1046" s="6"/>
      <c r="W1046" s="6"/>
      <c r="X1046" s="6"/>
      <c r="Y1046" s="6"/>
      <c r="Z1046" s="6"/>
      <c r="AA1046" s="6"/>
      <c r="AB1046" s="6"/>
      <c r="AC1046" s="6"/>
      <c r="AD1046" s="6"/>
      <c r="AE1046" s="6"/>
      <c r="AF1046" s="6"/>
      <c r="AG1046" s="6"/>
      <c r="AH1046" s="6"/>
      <c r="AI1046" s="6"/>
      <c r="AJ1046" s="6"/>
      <c r="AK1046" s="6"/>
      <c r="AL1046" s="6"/>
      <c r="AM1046" s="6"/>
    </row>
    <row r="1047" spans="16:39" s="4" customFormat="1" ht="15" customHeight="1" x14ac:dyDescent="0.25">
      <c r="P1047" s="5"/>
      <c r="R1047" s="171"/>
      <c r="T1047" s="6"/>
      <c r="U1047" s="6"/>
      <c r="V1047" s="6"/>
      <c r="W1047" s="6"/>
      <c r="X1047" s="6"/>
      <c r="Y1047" s="6"/>
      <c r="Z1047" s="6"/>
      <c r="AA1047" s="6"/>
      <c r="AB1047" s="6"/>
      <c r="AC1047" s="6"/>
      <c r="AD1047" s="6"/>
      <c r="AE1047" s="6"/>
      <c r="AF1047" s="6"/>
      <c r="AG1047" s="6"/>
      <c r="AH1047" s="6"/>
      <c r="AI1047" s="6"/>
      <c r="AJ1047" s="6"/>
      <c r="AK1047" s="6"/>
      <c r="AL1047" s="6"/>
      <c r="AM1047" s="6"/>
    </row>
    <row r="1048" spans="16:39" s="4" customFormat="1" ht="15" customHeight="1" x14ac:dyDescent="0.25">
      <c r="P1048" s="5"/>
      <c r="R1048" s="171"/>
      <c r="T1048" s="6"/>
      <c r="U1048" s="6"/>
      <c r="V1048" s="6"/>
      <c r="W1048" s="6"/>
      <c r="X1048" s="6"/>
      <c r="Y1048" s="6"/>
      <c r="Z1048" s="6"/>
      <c r="AA1048" s="6"/>
      <c r="AB1048" s="6"/>
      <c r="AC1048" s="6"/>
      <c r="AD1048" s="6"/>
      <c r="AE1048" s="6"/>
      <c r="AF1048" s="6"/>
      <c r="AG1048" s="6"/>
      <c r="AH1048" s="6"/>
      <c r="AI1048" s="6"/>
      <c r="AJ1048" s="6"/>
      <c r="AK1048" s="6"/>
      <c r="AL1048" s="6"/>
      <c r="AM1048" s="6"/>
    </row>
    <row r="1049" spans="16:39" s="4" customFormat="1" ht="15" customHeight="1" x14ac:dyDescent="0.25">
      <c r="P1049" s="5"/>
      <c r="R1049" s="171"/>
      <c r="T1049" s="6"/>
      <c r="U1049" s="6"/>
      <c r="V1049" s="6"/>
      <c r="W1049" s="6"/>
      <c r="X1049" s="6"/>
      <c r="Y1049" s="6"/>
      <c r="Z1049" s="6"/>
      <c r="AA1049" s="6"/>
      <c r="AB1049" s="6"/>
      <c r="AC1049" s="6"/>
      <c r="AD1049" s="6"/>
      <c r="AE1049" s="6"/>
      <c r="AF1049" s="6"/>
      <c r="AG1049" s="6"/>
      <c r="AH1049" s="6"/>
      <c r="AI1049" s="6"/>
      <c r="AJ1049" s="6"/>
      <c r="AK1049" s="6"/>
      <c r="AL1049" s="6"/>
      <c r="AM1049" s="6"/>
    </row>
    <row r="1050" spans="16:39" s="4" customFormat="1" ht="15" customHeight="1" x14ac:dyDescent="0.25">
      <c r="P1050" s="5"/>
      <c r="R1050" s="171"/>
      <c r="T1050" s="6"/>
      <c r="U1050" s="6"/>
      <c r="V1050" s="6"/>
      <c r="W1050" s="6"/>
      <c r="X1050" s="6"/>
      <c r="Y1050" s="6"/>
      <c r="Z1050" s="6"/>
      <c r="AA1050" s="6"/>
      <c r="AB1050" s="6"/>
      <c r="AC1050" s="6"/>
      <c r="AD1050" s="6"/>
      <c r="AE1050" s="6"/>
      <c r="AF1050" s="6"/>
      <c r="AG1050" s="6"/>
      <c r="AH1050" s="6"/>
      <c r="AI1050" s="6"/>
      <c r="AJ1050" s="6"/>
      <c r="AK1050" s="6"/>
      <c r="AL1050" s="6"/>
      <c r="AM1050" s="6"/>
    </row>
    <row r="1051" spans="16:39" s="4" customFormat="1" ht="15" customHeight="1" x14ac:dyDescent="0.25">
      <c r="P1051" s="5"/>
      <c r="R1051" s="171"/>
      <c r="T1051" s="6"/>
      <c r="U1051" s="6"/>
      <c r="V1051" s="6"/>
      <c r="W1051" s="6"/>
      <c r="X1051" s="6"/>
      <c r="Y1051" s="6"/>
      <c r="Z1051" s="6"/>
      <c r="AA1051" s="6"/>
      <c r="AB1051" s="6"/>
      <c r="AC1051" s="6"/>
      <c r="AD1051" s="6"/>
      <c r="AE1051" s="6"/>
      <c r="AF1051" s="6"/>
      <c r="AG1051" s="6"/>
      <c r="AH1051" s="6"/>
      <c r="AI1051" s="6"/>
      <c r="AJ1051" s="6"/>
      <c r="AK1051" s="6"/>
      <c r="AL1051" s="6"/>
      <c r="AM1051" s="6"/>
    </row>
    <row r="1052" spans="16:39" s="4" customFormat="1" ht="15" customHeight="1" x14ac:dyDescent="0.25">
      <c r="P1052" s="5"/>
      <c r="R1052" s="171"/>
      <c r="T1052" s="6"/>
      <c r="U1052" s="6"/>
      <c r="V1052" s="6"/>
      <c r="W1052" s="6"/>
      <c r="X1052" s="6"/>
      <c r="Y1052" s="6"/>
      <c r="Z1052" s="6"/>
      <c r="AA1052" s="6"/>
      <c r="AB1052" s="6"/>
      <c r="AC1052" s="6"/>
      <c r="AD1052" s="6"/>
      <c r="AE1052" s="6"/>
      <c r="AF1052" s="6"/>
      <c r="AG1052" s="6"/>
      <c r="AH1052" s="6"/>
      <c r="AI1052" s="6"/>
      <c r="AJ1052" s="6"/>
      <c r="AK1052" s="6"/>
      <c r="AL1052" s="6"/>
      <c r="AM1052" s="6"/>
    </row>
    <row r="1053" spans="16:39" s="4" customFormat="1" ht="15" customHeight="1" x14ac:dyDescent="0.25">
      <c r="P1053" s="5"/>
      <c r="R1053" s="171"/>
      <c r="T1053" s="6"/>
      <c r="U1053" s="6"/>
      <c r="V1053" s="6"/>
      <c r="W1053" s="6"/>
      <c r="X1053" s="6"/>
      <c r="Y1053" s="6"/>
      <c r="Z1053" s="6"/>
      <c r="AA1053" s="6"/>
      <c r="AB1053" s="6"/>
      <c r="AC1053" s="6"/>
      <c r="AD1053" s="6"/>
      <c r="AE1053" s="6"/>
      <c r="AF1053" s="6"/>
      <c r="AG1053" s="6"/>
      <c r="AH1053" s="6"/>
      <c r="AI1053" s="6"/>
      <c r="AJ1053" s="6"/>
      <c r="AK1053" s="6"/>
      <c r="AL1053" s="6"/>
      <c r="AM1053" s="6"/>
    </row>
    <row r="1054" spans="16:39" s="4" customFormat="1" ht="15" customHeight="1" x14ac:dyDescent="0.25">
      <c r="P1054" s="5"/>
      <c r="R1054" s="171"/>
      <c r="T1054" s="6"/>
      <c r="U1054" s="6"/>
      <c r="V1054" s="6"/>
      <c r="W1054" s="6"/>
      <c r="X1054" s="6"/>
      <c r="Y1054" s="6"/>
      <c r="Z1054" s="6"/>
      <c r="AA1054" s="6"/>
      <c r="AB1054" s="6"/>
      <c r="AC1054" s="6"/>
      <c r="AD1054" s="6"/>
      <c r="AE1054" s="6"/>
      <c r="AF1054" s="6"/>
      <c r="AG1054" s="6"/>
      <c r="AH1054" s="6"/>
      <c r="AI1054" s="6"/>
      <c r="AJ1054" s="6"/>
      <c r="AK1054" s="6"/>
      <c r="AL1054" s="6"/>
      <c r="AM1054" s="6"/>
    </row>
    <row r="1055" spans="16:39" s="4" customFormat="1" ht="15" customHeight="1" x14ac:dyDescent="0.25">
      <c r="P1055" s="5"/>
      <c r="R1055" s="171"/>
      <c r="T1055" s="6"/>
      <c r="U1055" s="6"/>
      <c r="V1055" s="6"/>
      <c r="W1055" s="6"/>
      <c r="X1055" s="6"/>
      <c r="Y1055" s="6"/>
      <c r="Z1055" s="6"/>
      <c r="AA1055" s="6"/>
      <c r="AB1055" s="6"/>
      <c r="AC1055" s="6"/>
      <c r="AD1055" s="6"/>
      <c r="AE1055" s="6"/>
      <c r="AF1055" s="6"/>
      <c r="AG1055" s="6"/>
      <c r="AH1055" s="6"/>
      <c r="AI1055" s="6"/>
      <c r="AJ1055" s="6"/>
      <c r="AK1055" s="6"/>
      <c r="AL1055" s="6"/>
      <c r="AM1055" s="6"/>
    </row>
    <row r="1056" spans="16:39" s="4" customFormat="1" ht="15" customHeight="1" x14ac:dyDescent="0.25">
      <c r="P1056" s="5"/>
      <c r="R1056" s="171"/>
      <c r="T1056" s="6"/>
      <c r="U1056" s="6"/>
      <c r="V1056" s="6"/>
      <c r="W1056" s="6"/>
      <c r="X1056" s="6"/>
      <c r="Y1056" s="6"/>
      <c r="Z1056" s="6"/>
      <c r="AA1056" s="6"/>
      <c r="AB1056" s="6"/>
      <c r="AC1056" s="6"/>
      <c r="AD1056" s="6"/>
      <c r="AE1056" s="6"/>
      <c r="AF1056" s="6"/>
      <c r="AG1056" s="6"/>
      <c r="AH1056" s="6"/>
      <c r="AI1056" s="6"/>
      <c r="AJ1056" s="6"/>
      <c r="AK1056" s="6"/>
      <c r="AL1056" s="6"/>
      <c r="AM1056" s="6"/>
    </row>
    <row r="1057" spans="16:39" s="4" customFormat="1" ht="15" customHeight="1" x14ac:dyDescent="0.25">
      <c r="P1057" s="5"/>
      <c r="R1057" s="171"/>
      <c r="T1057" s="6"/>
      <c r="U1057" s="6"/>
      <c r="V1057" s="6"/>
      <c r="W1057" s="6"/>
      <c r="X1057" s="6"/>
      <c r="Y1057" s="6"/>
      <c r="Z1057" s="6"/>
      <c r="AA1057" s="6"/>
      <c r="AB1057" s="6"/>
      <c r="AC1057" s="6"/>
      <c r="AD1057" s="6"/>
      <c r="AE1057" s="6"/>
      <c r="AF1057" s="6"/>
      <c r="AG1057" s="6"/>
      <c r="AH1057" s="6"/>
      <c r="AI1057" s="6"/>
      <c r="AJ1057" s="6"/>
      <c r="AK1057" s="6"/>
      <c r="AL1057" s="6"/>
      <c r="AM1057" s="6"/>
    </row>
    <row r="1058" spans="16:39" s="4" customFormat="1" ht="15" customHeight="1" x14ac:dyDescent="0.25">
      <c r="P1058" s="5"/>
      <c r="R1058" s="171"/>
      <c r="T1058" s="6"/>
      <c r="U1058" s="6"/>
      <c r="V1058" s="6"/>
      <c r="W1058" s="6"/>
      <c r="X1058" s="6"/>
      <c r="Y1058" s="6"/>
      <c r="Z1058" s="6"/>
      <c r="AA1058" s="6"/>
      <c r="AB1058" s="6"/>
      <c r="AC1058" s="6"/>
      <c r="AD1058" s="6"/>
      <c r="AE1058" s="6"/>
      <c r="AF1058" s="6"/>
      <c r="AG1058" s="6"/>
      <c r="AH1058" s="6"/>
      <c r="AI1058" s="6"/>
      <c r="AJ1058" s="6"/>
      <c r="AK1058" s="6"/>
      <c r="AL1058" s="6"/>
      <c r="AM1058" s="6"/>
    </row>
    <row r="1059" spans="16:39" s="4" customFormat="1" ht="15" customHeight="1" x14ac:dyDescent="0.25">
      <c r="P1059" s="5"/>
      <c r="R1059" s="171"/>
      <c r="T1059" s="6"/>
      <c r="U1059" s="6"/>
      <c r="V1059" s="6"/>
      <c r="W1059" s="6"/>
      <c r="X1059" s="6"/>
      <c r="Y1059" s="6"/>
      <c r="Z1059" s="6"/>
      <c r="AA1059" s="6"/>
      <c r="AB1059" s="6"/>
      <c r="AC1059" s="6"/>
      <c r="AD1059" s="6"/>
      <c r="AE1059" s="6"/>
      <c r="AF1059" s="6"/>
      <c r="AG1059" s="6"/>
      <c r="AH1059" s="6"/>
      <c r="AI1059" s="6"/>
      <c r="AJ1059" s="6"/>
      <c r="AK1059" s="6"/>
      <c r="AL1059" s="6"/>
      <c r="AM1059" s="6"/>
    </row>
    <row r="1060" spans="16:39" s="4" customFormat="1" ht="15" customHeight="1" x14ac:dyDescent="0.25">
      <c r="P1060" s="5"/>
      <c r="R1060" s="171"/>
      <c r="T1060" s="6"/>
      <c r="U1060" s="6"/>
      <c r="V1060" s="6"/>
      <c r="W1060" s="6"/>
      <c r="X1060" s="6"/>
      <c r="Y1060" s="6"/>
      <c r="Z1060" s="6"/>
      <c r="AA1060" s="6"/>
      <c r="AB1060" s="6"/>
      <c r="AC1060" s="6"/>
      <c r="AD1060" s="6"/>
      <c r="AE1060" s="6"/>
      <c r="AF1060" s="6"/>
      <c r="AG1060" s="6"/>
      <c r="AH1060" s="6"/>
      <c r="AI1060" s="6"/>
      <c r="AJ1060" s="6"/>
      <c r="AK1060" s="6"/>
      <c r="AL1060" s="6"/>
      <c r="AM1060" s="6"/>
    </row>
    <row r="1061" spans="16:39" s="4" customFormat="1" ht="15" customHeight="1" x14ac:dyDescent="0.25">
      <c r="P1061" s="5"/>
      <c r="R1061" s="171"/>
      <c r="T1061" s="6"/>
      <c r="U1061" s="6"/>
      <c r="V1061" s="6"/>
      <c r="W1061" s="6"/>
      <c r="X1061" s="6"/>
      <c r="Y1061" s="6"/>
      <c r="Z1061" s="6"/>
      <c r="AA1061" s="6"/>
      <c r="AB1061" s="6"/>
      <c r="AC1061" s="6"/>
      <c r="AD1061" s="6"/>
      <c r="AE1061" s="6"/>
      <c r="AF1061" s="6"/>
      <c r="AG1061" s="6"/>
      <c r="AH1061" s="6"/>
      <c r="AI1061" s="6"/>
      <c r="AJ1061" s="6"/>
      <c r="AK1061" s="6"/>
      <c r="AL1061" s="6"/>
      <c r="AM1061" s="6"/>
    </row>
    <row r="1062" spans="16:39" s="4" customFormat="1" ht="15" customHeight="1" x14ac:dyDescent="0.25">
      <c r="P1062" s="5"/>
      <c r="R1062" s="171"/>
      <c r="T1062" s="6"/>
      <c r="U1062" s="6"/>
      <c r="V1062" s="6"/>
      <c r="W1062" s="6"/>
      <c r="X1062" s="6"/>
      <c r="Y1062" s="6"/>
      <c r="Z1062" s="6"/>
      <c r="AA1062" s="6"/>
      <c r="AB1062" s="6"/>
      <c r="AC1062" s="6"/>
      <c r="AD1062" s="6"/>
      <c r="AE1062" s="6"/>
      <c r="AF1062" s="6"/>
      <c r="AG1062" s="6"/>
      <c r="AH1062" s="6"/>
      <c r="AI1062" s="6"/>
      <c r="AJ1062" s="6"/>
      <c r="AK1062" s="6"/>
      <c r="AL1062" s="6"/>
      <c r="AM1062" s="6"/>
    </row>
    <row r="1063" spans="16:39" s="4" customFormat="1" ht="15" customHeight="1" x14ac:dyDescent="0.25">
      <c r="P1063" s="5"/>
      <c r="R1063" s="171"/>
      <c r="T1063" s="6"/>
      <c r="U1063" s="6"/>
      <c r="V1063" s="6"/>
      <c r="W1063" s="6"/>
      <c r="X1063" s="6"/>
      <c r="Y1063" s="6"/>
      <c r="Z1063" s="6"/>
      <c r="AA1063" s="6"/>
      <c r="AB1063" s="6"/>
      <c r="AC1063" s="6"/>
      <c r="AD1063" s="6"/>
      <c r="AE1063" s="6"/>
      <c r="AF1063" s="6"/>
      <c r="AG1063" s="6"/>
      <c r="AH1063" s="6"/>
      <c r="AI1063" s="6"/>
      <c r="AJ1063" s="6"/>
      <c r="AK1063" s="6"/>
      <c r="AL1063" s="6"/>
      <c r="AM1063" s="6"/>
    </row>
    <row r="1064" spans="16:39" s="4" customFormat="1" ht="15" customHeight="1" x14ac:dyDescent="0.25">
      <c r="P1064" s="5"/>
      <c r="R1064" s="171"/>
      <c r="T1064" s="6"/>
      <c r="U1064" s="6"/>
      <c r="V1064" s="6"/>
      <c r="W1064" s="6"/>
      <c r="X1064" s="6"/>
      <c r="Y1064" s="6"/>
      <c r="Z1064" s="6"/>
      <c r="AA1064" s="6"/>
      <c r="AB1064" s="6"/>
      <c r="AC1064" s="6"/>
      <c r="AD1064" s="6"/>
      <c r="AE1064" s="6"/>
      <c r="AF1064" s="6"/>
      <c r="AG1064" s="6"/>
      <c r="AH1064" s="6"/>
      <c r="AI1064" s="6"/>
      <c r="AJ1064" s="6"/>
      <c r="AK1064" s="6"/>
      <c r="AL1064" s="6"/>
      <c r="AM1064" s="6"/>
    </row>
    <row r="1065" spans="16:39" s="4" customFormat="1" ht="15" customHeight="1" x14ac:dyDescent="0.25">
      <c r="P1065" s="5"/>
      <c r="R1065" s="171"/>
      <c r="T1065" s="6"/>
      <c r="U1065" s="6"/>
      <c r="V1065" s="6"/>
      <c r="W1065" s="6"/>
      <c r="X1065" s="6"/>
      <c r="Y1065" s="6"/>
      <c r="Z1065" s="6"/>
      <c r="AA1065" s="6"/>
      <c r="AB1065" s="6"/>
      <c r="AC1065" s="6"/>
      <c r="AD1065" s="6"/>
      <c r="AE1065" s="6"/>
      <c r="AF1065" s="6"/>
      <c r="AG1065" s="6"/>
      <c r="AH1065" s="6"/>
      <c r="AI1065" s="6"/>
      <c r="AJ1065" s="6"/>
      <c r="AK1065" s="6"/>
      <c r="AL1065" s="6"/>
      <c r="AM1065" s="6"/>
    </row>
    <row r="1066" spans="16:39" s="4" customFormat="1" ht="15" customHeight="1" x14ac:dyDescent="0.25">
      <c r="P1066" s="5"/>
      <c r="R1066" s="171"/>
      <c r="T1066" s="6"/>
      <c r="U1066" s="6"/>
      <c r="V1066" s="6"/>
      <c r="W1066" s="6"/>
      <c r="X1066" s="6"/>
      <c r="Y1066" s="6"/>
      <c r="Z1066" s="6"/>
      <c r="AA1066" s="6"/>
      <c r="AB1066" s="6"/>
      <c r="AC1066" s="6"/>
      <c r="AD1066" s="6"/>
      <c r="AE1066" s="6"/>
      <c r="AF1066" s="6"/>
      <c r="AG1066" s="6"/>
      <c r="AH1066" s="6"/>
      <c r="AI1066" s="6"/>
      <c r="AJ1066" s="6"/>
      <c r="AK1066" s="6"/>
      <c r="AL1066" s="6"/>
      <c r="AM1066" s="6"/>
    </row>
    <row r="1067" spans="16:39" s="4" customFormat="1" ht="15" customHeight="1" x14ac:dyDescent="0.25">
      <c r="P1067" s="5"/>
      <c r="R1067" s="171"/>
      <c r="T1067" s="6"/>
      <c r="U1067" s="6"/>
      <c r="V1067" s="6"/>
      <c r="W1067" s="6"/>
      <c r="X1067" s="6"/>
      <c r="Y1067" s="6"/>
      <c r="Z1067" s="6"/>
      <c r="AA1067" s="6"/>
      <c r="AB1067" s="6"/>
      <c r="AC1067" s="6"/>
      <c r="AD1067" s="6"/>
      <c r="AE1067" s="6"/>
      <c r="AF1067" s="6"/>
      <c r="AG1067" s="6"/>
      <c r="AH1067" s="6"/>
      <c r="AI1067" s="6"/>
      <c r="AJ1067" s="6"/>
      <c r="AK1067" s="6"/>
      <c r="AL1067" s="6"/>
      <c r="AM1067" s="6"/>
    </row>
    <row r="1068" spans="16:39" s="4" customFormat="1" ht="15" customHeight="1" x14ac:dyDescent="0.25">
      <c r="P1068" s="5"/>
      <c r="R1068" s="171"/>
      <c r="T1068" s="6"/>
      <c r="U1068" s="6"/>
      <c r="V1068" s="6"/>
      <c r="W1068" s="6"/>
      <c r="X1068" s="6"/>
      <c r="Y1068" s="6"/>
      <c r="Z1068" s="6"/>
      <c r="AA1068" s="6"/>
      <c r="AB1068" s="6"/>
      <c r="AC1068" s="6"/>
      <c r="AD1068" s="6"/>
      <c r="AE1068" s="6"/>
      <c r="AF1068" s="6"/>
      <c r="AG1068" s="6"/>
      <c r="AH1068" s="6"/>
      <c r="AI1068" s="6"/>
      <c r="AJ1068" s="6"/>
      <c r="AK1068" s="6"/>
      <c r="AL1068" s="6"/>
      <c r="AM1068" s="6"/>
    </row>
    <row r="1069" spans="16:39" s="4" customFormat="1" ht="15" customHeight="1" x14ac:dyDescent="0.25">
      <c r="P1069" s="5"/>
      <c r="R1069" s="171"/>
      <c r="T1069" s="6"/>
      <c r="U1069" s="6"/>
      <c r="V1069" s="6"/>
      <c r="W1069" s="6"/>
      <c r="X1069" s="6"/>
      <c r="Y1069" s="6"/>
      <c r="Z1069" s="6"/>
      <c r="AA1069" s="6"/>
      <c r="AB1069" s="6"/>
      <c r="AC1069" s="6"/>
      <c r="AD1069" s="6"/>
      <c r="AE1069" s="6"/>
      <c r="AF1069" s="6"/>
      <c r="AG1069" s="6"/>
      <c r="AH1069" s="6"/>
      <c r="AI1069" s="6"/>
      <c r="AJ1069" s="6"/>
      <c r="AK1069" s="6"/>
      <c r="AL1069" s="6"/>
      <c r="AM1069" s="6"/>
    </row>
    <row r="1070" spans="16:39" s="4" customFormat="1" ht="15" customHeight="1" x14ac:dyDescent="0.25">
      <c r="P1070" s="5"/>
      <c r="R1070" s="171"/>
      <c r="T1070" s="6"/>
      <c r="U1070" s="6"/>
      <c r="V1070" s="6"/>
      <c r="W1070" s="6"/>
      <c r="X1070" s="6"/>
      <c r="Y1070" s="6"/>
      <c r="Z1070" s="6"/>
      <c r="AA1070" s="6"/>
      <c r="AB1070" s="6"/>
      <c r="AC1070" s="6"/>
      <c r="AD1070" s="6"/>
      <c r="AE1070" s="6"/>
      <c r="AF1070" s="6"/>
      <c r="AG1070" s="6"/>
      <c r="AH1070" s="6"/>
      <c r="AI1070" s="6"/>
      <c r="AJ1070" s="6"/>
      <c r="AK1070" s="6"/>
      <c r="AL1070" s="6"/>
      <c r="AM1070" s="6"/>
    </row>
    <row r="1071" spans="16:39" s="4" customFormat="1" ht="15" customHeight="1" x14ac:dyDescent="0.25">
      <c r="P1071" s="5"/>
      <c r="R1071" s="171"/>
      <c r="T1071" s="6"/>
      <c r="U1071" s="6"/>
      <c r="V1071" s="6"/>
      <c r="W1071" s="6"/>
      <c r="X1071" s="6"/>
      <c r="Y1071" s="6"/>
      <c r="Z1071" s="6"/>
      <c r="AA1071" s="6"/>
      <c r="AB1071" s="6"/>
      <c r="AC1071" s="6"/>
      <c r="AD1071" s="6"/>
      <c r="AE1071" s="6"/>
      <c r="AF1071" s="6"/>
      <c r="AG1071" s="6"/>
      <c r="AH1071" s="6"/>
      <c r="AI1071" s="6"/>
      <c r="AJ1071" s="6"/>
      <c r="AK1071" s="6"/>
      <c r="AL1071" s="6"/>
      <c r="AM1071" s="6"/>
    </row>
    <row r="1072" spans="16:39" s="4" customFormat="1" ht="15" customHeight="1" x14ac:dyDescent="0.25">
      <c r="P1072" s="5"/>
      <c r="R1072" s="171"/>
      <c r="T1072" s="6"/>
      <c r="U1072" s="6"/>
      <c r="V1072" s="6"/>
      <c r="W1072" s="6"/>
      <c r="X1072" s="6"/>
      <c r="Y1072" s="6"/>
      <c r="Z1072" s="6"/>
      <c r="AA1072" s="6"/>
      <c r="AB1072" s="6"/>
      <c r="AC1072" s="6"/>
      <c r="AD1072" s="6"/>
      <c r="AE1072" s="6"/>
      <c r="AF1072" s="6"/>
      <c r="AG1072" s="6"/>
      <c r="AH1072" s="6"/>
      <c r="AI1072" s="6"/>
      <c r="AJ1072" s="6"/>
      <c r="AK1072" s="6"/>
      <c r="AL1072" s="6"/>
      <c r="AM1072" s="6"/>
    </row>
    <row r="1073" spans="16:39" s="4" customFormat="1" ht="15" customHeight="1" x14ac:dyDescent="0.25">
      <c r="P1073" s="5"/>
      <c r="R1073" s="171"/>
      <c r="T1073" s="6"/>
      <c r="U1073" s="6"/>
      <c r="V1073" s="6"/>
      <c r="W1073" s="6"/>
      <c r="X1073" s="6"/>
      <c r="Y1073" s="6"/>
      <c r="Z1073" s="6"/>
      <c r="AA1073" s="6"/>
      <c r="AB1073" s="6"/>
      <c r="AC1073" s="6"/>
      <c r="AD1073" s="6"/>
      <c r="AE1073" s="6"/>
      <c r="AF1073" s="6"/>
      <c r="AG1073" s="6"/>
      <c r="AH1073" s="6"/>
      <c r="AI1073" s="6"/>
      <c r="AJ1073" s="6"/>
      <c r="AK1073" s="6"/>
      <c r="AL1073" s="6"/>
      <c r="AM1073" s="6"/>
    </row>
    <row r="1074" spans="16:39" s="4" customFormat="1" ht="15" customHeight="1" x14ac:dyDescent="0.25">
      <c r="P1074" s="5"/>
      <c r="R1074" s="171"/>
      <c r="T1074" s="6"/>
      <c r="U1074" s="6"/>
      <c r="V1074" s="6"/>
      <c r="W1074" s="6"/>
      <c r="X1074" s="6"/>
      <c r="Y1074" s="6"/>
      <c r="Z1074" s="6"/>
      <c r="AA1074" s="6"/>
      <c r="AB1074" s="6"/>
      <c r="AC1074" s="6"/>
      <c r="AD1074" s="6"/>
      <c r="AE1074" s="6"/>
      <c r="AF1074" s="6"/>
      <c r="AG1074" s="6"/>
      <c r="AH1074" s="6"/>
      <c r="AI1074" s="6"/>
      <c r="AJ1074" s="6"/>
      <c r="AK1074" s="6"/>
      <c r="AL1074" s="6"/>
      <c r="AM1074" s="6"/>
    </row>
    <row r="1075" spans="16:39" s="4" customFormat="1" ht="15" customHeight="1" x14ac:dyDescent="0.25">
      <c r="P1075" s="5"/>
      <c r="R1075" s="171"/>
      <c r="T1075" s="6"/>
      <c r="U1075" s="6"/>
      <c r="V1075" s="6"/>
      <c r="W1075" s="6"/>
      <c r="X1075" s="6"/>
      <c r="Y1075" s="6"/>
      <c r="Z1075" s="6"/>
      <c r="AA1075" s="6"/>
      <c r="AB1075" s="6"/>
      <c r="AC1075" s="6"/>
      <c r="AD1075" s="6"/>
      <c r="AE1075" s="6"/>
      <c r="AF1075" s="6"/>
      <c r="AG1075" s="6"/>
      <c r="AH1075" s="6"/>
      <c r="AI1075" s="6"/>
      <c r="AJ1075" s="6"/>
      <c r="AK1075" s="6"/>
      <c r="AL1075" s="6"/>
      <c r="AM1075" s="6"/>
    </row>
    <row r="1076" spans="16:39" s="4" customFormat="1" ht="15" customHeight="1" x14ac:dyDescent="0.25">
      <c r="P1076" s="5"/>
      <c r="R1076" s="171"/>
      <c r="T1076" s="6"/>
      <c r="U1076" s="6"/>
      <c r="V1076" s="6"/>
      <c r="W1076" s="6"/>
      <c r="X1076" s="6"/>
      <c r="Y1076" s="6"/>
      <c r="Z1076" s="6"/>
      <c r="AA1076" s="6"/>
      <c r="AB1076" s="6"/>
      <c r="AC1076" s="6"/>
      <c r="AD1076" s="6"/>
      <c r="AE1076" s="6"/>
      <c r="AF1076" s="6"/>
      <c r="AG1076" s="6"/>
      <c r="AH1076" s="6"/>
      <c r="AI1076" s="6"/>
      <c r="AJ1076" s="6"/>
      <c r="AK1076" s="6"/>
      <c r="AL1076" s="6"/>
      <c r="AM1076" s="6"/>
    </row>
    <row r="1077" spans="16:39" s="4" customFormat="1" ht="15" customHeight="1" x14ac:dyDescent="0.25">
      <c r="P1077" s="5"/>
      <c r="R1077" s="171"/>
      <c r="T1077" s="6"/>
      <c r="U1077" s="6"/>
      <c r="V1077" s="6"/>
      <c r="W1077" s="6"/>
      <c r="X1077" s="6"/>
      <c r="Y1077" s="6"/>
      <c r="Z1077" s="6"/>
      <c r="AA1077" s="6"/>
      <c r="AB1077" s="6"/>
      <c r="AC1077" s="6"/>
      <c r="AD1077" s="6"/>
      <c r="AE1077" s="6"/>
      <c r="AF1077" s="6"/>
      <c r="AG1077" s="6"/>
      <c r="AH1077" s="6"/>
      <c r="AI1077" s="6"/>
      <c r="AJ1077" s="6"/>
      <c r="AK1077" s="6"/>
      <c r="AL1077" s="6"/>
      <c r="AM1077" s="6"/>
    </row>
  </sheetData>
  <sheetProtection algorithmName="SHA-512" hashValue="OP4SpkZWKXoGJ0Mo/YMDDFTgZz/a013ShTEF1Ow+PaYoN0rhY2EFgcbetnbbvxEQEEZ2SZgOOePTDEDQJydAGQ==" saltValue="kyVyMv3lHxRoiUEaHpbLSg==" spinCount="100000" sheet="1" formatCells="0" formatColumns="0" formatRows="0" autoFilter="0"/>
  <dataConsolidate/>
  <mergeCells count="75">
    <mergeCell ref="B2:D2"/>
    <mergeCell ref="A199:B199"/>
    <mergeCell ref="C26:D26"/>
    <mergeCell ref="C27:D27"/>
    <mergeCell ref="C20:D20"/>
    <mergeCell ref="C21:D21"/>
    <mergeCell ref="C23:D23"/>
    <mergeCell ref="C11:D11"/>
    <mergeCell ref="A10:B16"/>
    <mergeCell ref="A18:B24"/>
    <mergeCell ref="A26:B29"/>
    <mergeCell ref="C10:D10"/>
    <mergeCell ref="C13:D13"/>
    <mergeCell ref="C24:D24"/>
    <mergeCell ref="C28:D28"/>
    <mergeCell ref="R6:S6"/>
    <mergeCell ref="C12:D12"/>
    <mergeCell ref="R7:S7"/>
    <mergeCell ref="R8:S8"/>
    <mergeCell ref="C22:D22"/>
    <mergeCell ref="C14:D14"/>
    <mergeCell ref="C15:D15"/>
    <mergeCell ref="C16:D16"/>
    <mergeCell ref="C18:D18"/>
    <mergeCell ref="C19:D19"/>
    <mergeCell ref="A6:O8"/>
    <mergeCell ref="P126:Q126"/>
    <mergeCell ref="E210:G210"/>
    <mergeCell ref="C29:D29"/>
    <mergeCell ref="E205:G205"/>
    <mergeCell ref="E206:G206"/>
    <mergeCell ref="A31:S31"/>
    <mergeCell ref="R35:S35"/>
    <mergeCell ref="E204:G204"/>
    <mergeCell ref="P35:Q35"/>
    <mergeCell ref="L35:M35"/>
    <mergeCell ref="N35:O35"/>
    <mergeCell ref="E200:G200"/>
    <mergeCell ref="E201:G201"/>
    <mergeCell ref="E202:G202"/>
    <mergeCell ref="E203:G203"/>
    <mergeCell ref="E207:G207"/>
    <mergeCell ref="E218:G218"/>
    <mergeCell ref="E212:G212"/>
    <mergeCell ref="E216:G216"/>
    <mergeCell ref="E217:G217"/>
    <mergeCell ref="E211:G211"/>
    <mergeCell ref="A233:B233"/>
    <mergeCell ref="C233:G233"/>
    <mergeCell ref="C232:G232"/>
    <mergeCell ref="N230:O230"/>
    <mergeCell ref="A215:B215"/>
    <mergeCell ref="C226:D226"/>
    <mergeCell ref="C227:D227"/>
    <mergeCell ref="C228:D228"/>
    <mergeCell ref="C229:D229"/>
    <mergeCell ref="C222:D222"/>
    <mergeCell ref="A232:B232"/>
    <mergeCell ref="E227:G227"/>
    <mergeCell ref="C224:D224"/>
    <mergeCell ref="C225:D225"/>
    <mergeCell ref="E219:G219"/>
    <mergeCell ref="E224:G224"/>
    <mergeCell ref="K236:M236"/>
    <mergeCell ref="E220:G220"/>
    <mergeCell ref="E221:G221"/>
    <mergeCell ref="C238:F238"/>
    <mergeCell ref="G238:J238"/>
    <mergeCell ref="C234:G234"/>
    <mergeCell ref="C235:G235"/>
    <mergeCell ref="E222:G222"/>
    <mergeCell ref="E226:G226"/>
    <mergeCell ref="E228:G228"/>
    <mergeCell ref="E229:G229"/>
    <mergeCell ref="E225:G225"/>
  </mergeCells>
  <phoneticPr fontId="2" type="noConversion"/>
  <dataValidations count="16">
    <dataValidation type="list" allowBlank="1" showInputMessage="1" showErrorMessage="1" sqref="D202" xr:uid="{00000000-0002-0000-0200-000000000000}">
      <formula1>$F$240:$F$243</formula1>
    </dataValidation>
    <dataValidation type="list" allowBlank="1" showInputMessage="1" showErrorMessage="1" sqref="D203" xr:uid="{00000000-0002-0000-0200-000001000000}">
      <formula1>$G$240:$G$243</formula1>
    </dataValidation>
    <dataValidation type="list" allowBlank="1" showInputMessage="1" showErrorMessage="1" sqref="D204" xr:uid="{00000000-0002-0000-0200-000002000000}">
      <formula1>$H$240:$H$243</formula1>
    </dataValidation>
    <dataValidation type="list" allowBlank="1" showInputMessage="1" showErrorMessage="1" sqref="D205" xr:uid="{00000000-0002-0000-0200-000003000000}">
      <formula1>$I$240:$I$243</formula1>
    </dataValidation>
    <dataValidation type="list" allowBlank="1" showInputMessage="1" showErrorMessage="1" sqref="D206" xr:uid="{00000000-0002-0000-0200-000004000000}">
      <formula1>$J$240:$J$243</formula1>
    </dataValidation>
    <dataValidation type="list" allowBlank="1" showInputMessage="1" showErrorMessage="1" sqref="D201" xr:uid="{00000000-0002-0000-0200-000005000000}">
      <formula1>$E$240:$E$243</formula1>
    </dataValidation>
    <dataValidation type="list" allowBlank="1" showInputMessage="1" showErrorMessage="1" sqref="D211" xr:uid="{00000000-0002-0000-0200-00000E000000}">
      <formula1>$K$240:$K$243</formula1>
    </dataValidation>
    <dataValidation type="list" allowBlank="1" showInputMessage="1" showErrorMessage="1" sqref="C95:C99" xr:uid="{56C68EB9-E3FF-4AFD-B741-DCFFCA7AA36F}">
      <formula1>$F$245:$F$250</formula1>
    </dataValidation>
    <dataValidation type="list" allowBlank="1" showInputMessage="1" showErrorMessage="1" sqref="C233:G233" xr:uid="{EE11731A-B8D1-429E-AA54-96093D73E18F}">
      <formula1>$B$244:$B$250</formula1>
    </dataValidation>
    <dataValidation type="list" allowBlank="1" showInputMessage="1" showErrorMessage="1" sqref="C235:G235" xr:uid="{1D660D73-5A32-4F2F-AEE4-98C0659B567E}">
      <formula1>$B$264:$B$278</formula1>
    </dataValidation>
    <dataValidation type="list" allowBlank="1" showInputMessage="1" showErrorMessage="1" sqref="C157:C186" xr:uid="{2DA74AA9-C8C1-4819-BA52-2A37E69A17BF}">
      <formula1>$F$245:$F$255</formula1>
    </dataValidation>
    <dataValidation type="list" allowBlank="1" showInputMessage="1" showErrorMessage="1" sqref="R6:S6" xr:uid="{F0732875-2C58-4CA7-BA89-6586973A260F}">
      <formula1>$B$293:$B$296</formula1>
    </dataValidation>
    <dataValidation type="list" allowBlank="1" showInputMessage="1" showErrorMessage="1" sqref="E72" xr:uid="{C455D3C7-5E34-4E21-9F1C-A783E947761A}">
      <formula1>$H$245:$H$295</formula1>
    </dataValidation>
    <dataValidation type="list" allowBlank="1" showInputMessage="1" showErrorMessage="1" sqref="C217" xr:uid="{CB646B00-9536-4D38-B0AC-FB69E27F10C8}">
      <formula1>$D$291:$D$293</formula1>
    </dataValidation>
    <dataValidation type="list" allowBlank="1" showInputMessage="1" showErrorMessage="1" sqref="C218:C219 C225:D228" xr:uid="{400E9C46-3DE3-4F25-A5FE-900FA7BE4A98}">
      <formula1>$D$294:$D$296</formula1>
    </dataValidation>
    <dataValidation type="list" allowBlank="1" showInputMessage="1" showErrorMessage="1" sqref="C232:G232" xr:uid="{57623BB2-CD30-4385-ADF4-743F0B44F79C}">
      <formula1>$B$239:$B$242</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154" max="18" man="1"/>
  </rowBreaks>
  <customProperties>
    <customPr name="_pios_id" r:id="rId2"/>
    <customPr name="EpmWorksheetKeyString_GUID" r:id="rId3"/>
  </customProperties>
  <ignoredErrors>
    <ignoredError sqref="R46 R53 S209 O100:O101 O102 E58:N58 O57 O61 O58:P58 P56 E59:I59 K59:N59 O60:P60 O59" unlockedFormula="1"/>
    <ignoredError sqref="E39 F39:N39 R68:R69 R40 R58:R60" formula="1"/>
    <ignoredError sqref="Q58 Q60 E60:N60" formula="1" unlockedFormula="1"/>
  </ignoredError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pageSetUpPr fitToPage="1"/>
  </sheetPr>
  <dimension ref="A1:JL990"/>
  <sheetViews>
    <sheetView zoomScale="55" zoomScaleNormal="55" zoomScaleSheetLayoutView="55" workbookViewId="0">
      <selection activeCell="B2" sqref="B2:C2"/>
    </sheetView>
  </sheetViews>
  <sheetFormatPr baseColWidth="10" defaultColWidth="11.44140625" defaultRowHeight="15" customHeight="1" outlineLevelRow="1" x14ac:dyDescent="0.25"/>
  <cols>
    <col min="1" max="1" width="20.6640625" style="13" bestFit="1" customWidth="1"/>
    <col min="2" max="2" width="71.88671875" style="13" customWidth="1"/>
    <col min="3" max="3" width="15.109375" style="13" customWidth="1"/>
    <col min="4" max="4" width="40.21875" style="13" customWidth="1"/>
    <col min="5" max="5" width="12.44140625" style="13" customWidth="1"/>
    <col min="6" max="6" width="13.44140625" style="13" customWidth="1"/>
    <col min="7" max="14" width="10.6640625" style="13" customWidth="1"/>
    <col min="15" max="15" width="10.6640625" style="345" customWidth="1"/>
    <col min="16" max="16" width="11.109375" style="482" bestFit="1" customWidth="1"/>
    <col min="17" max="17" width="19.44140625" style="345" bestFit="1" customWidth="1"/>
    <col min="18" max="18" width="18" style="306" customWidth="1"/>
    <col min="19" max="19" width="42.88671875" style="13" customWidth="1"/>
    <col min="20" max="272" width="11.44140625" style="4"/>
    <col min="273" max="16384" width="11.44140625" style="13"/>
  </cols>
  <sheetData>
    <row r="1" spans="1:25" s="4" customFormat="1" ht="15" customHeight="1" x14ac:dyDescent="0.25">
      <c r="O1" s="115"/>
      <c r="P1" s="187"/>
      <c r="Q1" s="238"/>
      <c r="R1" s="229"/>
      <c r="S1" s="379"/>
    </row>
    <row r="2" spans="1:25" s="4" customFormat="1" ht="15" customHeight="1" x14ac:dyDescent="0.25">
      <c r="A2" s="7" t="s">
        <v>0</v>
      </c>
      <c r="B2" s="615"/>
      <c r="C2" s="608"/>
      <c r="O2" s="115"/>
      <c r="P2" s="115"/>
      <c r="Q2" s="115"/>
      <c r="R2" s="603" t="s">
        <v>1</v>
      </c>
      <c r="S2" s="612"/>
      <c r="T2" s="379"/>
      <c r="U2" s="379"/>
    </row>
    <row r="3" spans="1:25" s="4" customFormat="1" ht="15" customHeight="1" x14ac:dyDescent="0.25">
      <c r="B3" s="4" t="s">
        <v>2</v>
      </c>
      <c r="O3" s="115"/>
      <c r="P3" s="115"/>
      <c r="Q3" s="115"/>
      <c r="R3" s="603" t="s">
        <v>3</v>
      </c>
      <c r="S3" s="612"/>
      <c r="T3" s="379"/>
      <c r="U3" s="379"/>
    </row>
    <row r="4" spans="1:25" s="4" customFormat="1" ht="15" customHeight="1" x14ac:dyDescent="0.25">
      <c r="B4" s="4" t="s">
        <v>1260</v>
      </c>
      <c r="O4" s="115"/>
      <c r="P4" s="115"/>
      <c r="Q4" s="163"/>
      <c r="R4" s="701" t="s">
        <v>4</v>
      </c>
      <c r="S4" s="612"/>
      <c r="T4" s="379"/>
      <c r="U4" s="379"/>
    </row>
    <row r="5" spans="1:25" s="4" customFormat="1" ht="15" customHeight="1" x14ac:dyDescent="0.25">
      <c r="O5" s="115"/>
      <c r="P5" s="115"/>
      <c r="Q5" s="163"/>
      <c r="R5" s="229"/>
      <c r="S5" s="7"/>
      <c r="T5" s="379"/>
      <c r="U5" s="379"/>
    </row>
    <row r="6" spans="1:25" s="4" customFormat="1" ht="15" customHeight="1" x14ac:dyDescent="0.25">
      <c r="A6" s="684" t="s">
        <v>5</v>
      </c>
      <c r="B6" s="685"/>
      <c r="C6" s="685"/>
      <c r="D6" s="685"/>
      <c r="E6" s="685"/>
      <c r="F6" s="702"/>
      <c r="G6" s="702"/>
      <c r="H6" s="702"/>
      <c r="I6" s="702"/>
      <c r="J6" s="702"/>
      <c r="K6" s="702"/>
      <c r="L6" s="702"/>
      <c r="M6" s="702"/>
      <c r="N6" s="702"/>
      <c r="O6" s="703"/>
      <c r="P6" s="115"/>
      <c r="Q6" s="163"/>
      <c r="R6" s="288" t="s">
        <v>7</v>
      </c>
      <c r="S6" s="598" t="s">
        <v>8</v>
      </c>
      <c r="T6" s="379"/>
      <c r="U6" s="228"/>
      <c r="V6" s="6"/>
      <c r="W6" s="6"/>
      <c r="X6" s="6"/>
      <c r="Y6" s="6"/>
    </row>
    <row r="7" spans="1:25" s="4" customFormat="1" ht="15" customHeight="1" x14ac:dyDescent="0.25">
      <c r="A7" s="687"/>
      <c r="B7" s="688"/>
      <c r="C7" s="688"/>
      <c r="D7" s="688"/>
      <c r="E7" s="688"/>
      <c r="F7" s="704"/>
      <c r="G7" s="704"/>
      <c r="H7" s="704"/>
      <c r="I7" s="704"/>
      <c r="J7" s="704"/>
      <c r="K7" s="704"/>
      <c r="L7" s="704"/>
      <c r="M7" s="704"/>
      <c r="N7" s="704"/>
      <c r="O7" s="705"/>
      <c r="P7" s="115"/>
      <c r="Q7" s="163"/>
      <c r="R7" s="289" t="s">
        <v>10</v>
      </c>
      <c r="S7" s="97"/>
      <c r="T7" s="379"/>
      <c r="U7" s="228"/>
      <c r="V7" s="6"/>
      <c r="W7" s="6"/>
      <c r="X7" s="6"/>
      <c r="Y7" s="6"/>
    </row>
    <row r="8" spans="1:25" s="4" customFormat="1" ht="15" customHeight="1" x14ac:dyDescent="0.25">
      <c r="A8" s="690"/>
      <c r="B8" s="691"/>
      <c r="C8" s="691"/>
      <c r="D8" s="691"/>
      <c r="E8" s="691"/>
      <c r="F8" s="706"/>
      <c r="G8" s="706"/>
      <c r="H8" s="706"/>
      <c r="I8" s="706"/>
      <c r="J8" s="706"/>
      <c r="K8" s="706"/>
      <c r="L8" s="706"/>
      <c r="M8" s="706"/>
      <c r="N8" s="706"/>
      <c r="O8" s="707"/>
      <c r="P8" s="115"/>
      <c r="Q8" s="163"/>
      <c r="R8" s="289" t="s">
        <v>12</v>
      </c>
      <c r="S8" s="97"/>
      <c r="T8" s="379"/>
      <c r="U8" s="228"/>
      <c r="V8" s="6"/>
      <c r="W8" s="6"/>
      <c r="X8" s="6"/>
      <c r="Y8" s="6"/>
    </row>
    <row r="9" spans="1:25" s="4" customFormat="1" ht="15" customHeight="1" x14ac:dyDescent="0.25">
      <c r="O9" s="115"/>
      <c r="P9" s="187"/>
      <c r="Q9" s="163"/>
      <c r="R9" s="229"/>
      <c r="T9" s="379"/>
      <c r="U9" s="228"/>
      <c r="V9" s="6"/>
      <c r="W9" s="6"/>
      <c r="X9" s="6"/>
      <c r="Y9" s="6"/>
    </row>
    <row r="10" spans="1:25" s="4" customFormat="1" ht="15" customHeight="1" x14ac:dyDescent="0.25">
      <c r="A10" s="708" t="s">
        <v>122</v>
      </c>
      <c r="B10" s="709"/>
      <c r="C10" s="626" t="s">
        <v>123</v>
      </c>
      <c r="D10" s="683"/>
      <c r="E10" s="497" t="s">
        <v>1241</v>
      </c>
      <c r="F10" s="497" t="s">
        <v>1242</v>
      </c>
      <c r="G10" s="497" t="s">
        <v>1243</v>
      </c>
      <c r="H10" s="497" t="s">
        <v>1244</v>
      </c>
      <c r="I10" s="497" t="s">
        <v>1245</v>
      </c>
      <c r="J10" s="497" t="s">
        <v>1246</v>
      </c>
      <c r="K10" s="497" t="s">
        <v>1247</v>
      </c>
      <c r="L10" s="497" t="s">
        <v>1248</v>
      </c>
      <c r="M10" s="497" t="s">
        <v>1249</v>
      </c>
      <c r="N10" s="497" t="s">
        <v>1250</v>
      </c>
      <c r="O10" s="472" t="s">
        <v>124</v>
      </c>
      <c r="P10" s="187"/>
      <c r="Q10" s="163"/>
      <c r="R10" s="229"/>
      <c r="T10" s="379"/>
      <c r="U10" s="228"/>
      <c r="V10" s="6"/>
      <c r="W10" s="6"/>
      <c r="X10" s="6"/>
      <c r="Y10" s="6"/>
    </row>
    <row r="11" spans="1:25" s="4" customFormat="1" ht="15" customHeight="1" x14ac:dyDescent="0.25">
      <c r="A11" s="710"/>
      <c r="B11" s="711"/>
      <c r="C11" s="626" t="s">
        <v>125</v>
      </c>
      <c r="D11" s="683"/>
      <c r="E11" s="9">
        <f>SUM(E12:E16)</f>
        <v>0</v>
      </c>
      <c r="F11" s="9">
        <f t="shared" ref="F11:M11" si="0">SUM(F12:F16)</f>
        <v>0</v>
      </c>
      <c r="G11" s="9">
        <f t="shared" si="0"/>
        <v>0</v>
      </c>
      <c r="H11" s="9">
        <f t="shared" si="0"/>
        <v>0</v>
      </c>
      <c r="I11" s="9">
        <f t="shared" si="0"/>
        <v>0</v>
      </c>
      <c r="J11" s="9">
        <f t="shared" si="0"/>
        <v>0</v>
      </c>
      <c r="K11" s="9">
        <f t="shared" si="0"/>
        <v>0</v>
      </c>
      <c r="L11" s="9">
        <f t="shared" si="0"/>
        <v>0</v>
      </c>
      <c r="M11" s="9">
        <f t="shared" si="0"/>
        <v>0</v>
      </c>
      <c r="N11" s="9">
        <f>SUM(N12:N16)</f>
        <v>0</v>
      </c>
      <c r="O11" s="472">
        <f>SUM(E11:N11)</f>
        <v>0</v>
      </c>
      <c r="P11" s="187"/>
      <c r="Q11" s="163"/>
      <c r="R11" s="229"/>
      <c r="T11" s="379"/>
      <c r="U11" s="228"/>
      <c r="V11" s="6"/>
      <c r="W11" s="6"/>
      <c r="X11" s="6"/>
      <c r="Y11" s="6"/>
    </row>
    <row r="12" spans="1:25" s="4" customFormat="1" ht="15" customHeight="1" x14ac:dyDescent="0.25">
      <c r="A12" s="710"/>
      <c r="B12" s="711"/>
      <c r="C12" s="669" t="s">
        <v>126</v>
      </c>
      <c r="D12" s="665"/>
      <c r="E12" s="92"/>
      <c r="F12" s="92"/>
      <c r="G12" s="92"/>
      <c r="H12" s="92"/>
      <c r="I12" s="92"/>
      <c r="J12" s="92"/>
      <c r="K12" s="92"/>
      <c r="L12" s="92"/>
      <c r="M12" s="92"/>
      <c r="N12" s="92"/>
      <c r="O12" s="543">
        <f t="shared" ref="O12:O16" si="1">E12+F12+G12+H12+I12+J12+K12+L12+M12+N12</f>
        <v>0</v>
      </c>
      <c r="P12" s="187"/>
      <c r="Q12" s="163"/>
      <c r="R12" s="229"/>
      <c r="T12" s="379"/>
      <c r="U12" s="228"/>
      <c r="V12" s="6"/>
      <c r="W12" s="6"/>
      <c r="X12" s="6"/>
      <c r="Y12" s="6"/>
    </row>
    <row r="13" spans="1:25" s="4" customFormat="1" ht="15" customHeight="1" x14ac:dyDescent="0.25">
      <c r="A13" s="710"/>
      <c r="B13" s="711"/>
      <c r="C13" s="669" t="s">
        <v>127</v>
      </c>
      <c r="D13" s="665"/>
      <c r="E13" s="92"/>
      <c r="F13" s="92"/>
      <c r="G13" s="92"/>
      <c r="H13" s="92"/>
      <c r="I13" s="92"/>
      <c r="J13" s="92"/>
      <c r="K13" s="92"/>
      <c r="L13" s="92"/>
      <c r="M13" s="92"/>
      <c r="N13" s="92"/>
      <c r="O13" s="543">
        <f t="shared" si="1"/>
        <v>0</v>
      </c>
      <c r="P13" s="473"/>
      <c r="Q13" s="238"/>
      <c r="R13" s="229"/>
      <c r="S13" s="379"/>
      <c r="T13" s="379"/>
      <c r="U13" s="228"/>
      <c r="V13" s="6"/>
      <c r="W13" s="6"/>
      <c r="X13" s="6"/>
      <c r="Y13" s="6"/>
    </row>
    <row r="14" spans="1:25" s="4" customFormat="1" ht="15" customHeight="1" x14ac:dyDescent="0.25">
      <c r="A14" s="710"/>
      <c r="B14" s="711"/>
      <c r="C14" s="669" t="s">
        <v>128</v>
      </c>
      <c r="D14" s="665"/>
      <c r="E14" s="92"/>
      <c r="F14" s="92"/>
      <c r="G14" s="92"/>
      <c r="H14" s="92"/>
      <c r="I14" s="92"/>
      <c r="J14" s="92"/>
      <c r="K14" s="92"/>
      <c r="L14" s="92"/>
      <c r="M14" s="92"/>
      <c r="N14" s="92"/>
      <c r="O14" s="543">
        <f t="shared" si="1"/>
        <v>0</v>
      </c>
      <c r="P14" s="473"/>
      <c r="Q14" s="247"/>
      <c r="R14" s="229"/>
      <c r="S14" s="379"/>
      <c r="U14" s="6"/>
      <c r="V14" s="6"/>
      <c r="W14" s="6"/>
      <c r="X14" s="6"/>
      <c r="Y14" s="6"/>
    </row>
    <row r="15" spans="1:25" s="4" customFormat="1" ht="15" customHeight="1" x14ac:dyDescent="0.25">
      <c r="A15" s="710"/>
      <c r="B15" s="711"/>
      <c r="C15" s="669" t="s">
        <v>129</v>
      </c>
      <c r="D15" s="665"/>
      <c r="E15" s="92"/>
      <c r="F15" s="92"/>
      <c r="G15" s="92"/>
      <c r="H15" s="92"/>
      <c r="I15" s="92"/>
      <c r="J15" s="92"/>
      <c r="K15" s="92"/>
      <c r="L15" s="92"/>
      <c r="M15" s="92"/>
      <c r="N15" s="92"/>
      <c r="O15" s="543">
        <f t="shared" si="1"/>
        <v>0</v>
      </c>
      <c r="P15" s="473"/>
      <c r="Q15" s="247"/>
      <c r="R15" s="229"/>
      <c r="S15" s="379"/>
      <c r="U15" s="6"/>
      <c r="V15" s="6"/>
      <c r="W15" s="6"/>
      <c r="X15" s="6"/>
      <c r="Y15" s="6"/>
    </row>
    <row r="16" spans="1:25" s="4" customFormat="1" ht="15" customHeight="1" x14ac:dyDescent="0.25">
      <c r="A16" s="712"/>
      <c r="B16" s="713"/>
      <c r="C16" s="669" t="s">
        <v>130</v>
      </c>
      <c r="D16" s="665"/>
      <c r="E16" s="92"/>
      <c r="F16" s="92"/>
      <c r="G16" s="92"/>
      <c r="H16" s="92"/>
      <c r="I16" s="92"/>
      <c r="J16" s="92"/>
      <c r="K16" s="92"/>
      <c r="L16" s="92"/>
      <c r="M16" s="92"/>
      <c r="N16" s="92"/>
      <c r="O16" s="543">
        <f t="shared" si="1"/>
        <v>0</v>
      </c>
      <c r="P16" s="473"/>
      <c r="Q16" s="247"/>
      <c r="R16" s="229"/>
      <c r="S16" s="379"/>
      <c r="U16" s="6"/>
      <c r="V16" s="6"/>
      <c r="W16" s="6"/>
      <c r="X16" s="6"/>
      <c r="Y16" s="6"/>
    </row>
    <row r="17" spans="1:27" s="4" customFormat="1" ht="15" customHeight="1" x14ac:dyDescent="0.25">
      <c r="A17" s="379"/>
      <c r="B17" s="379"/>
      <c r="C17" s="379"/>
      <c r="D17" s="379"/>
      <c r="E17" s="379"/>
      <c r="F17" s="379"/>
      <c r="G17" s="379"/>
      <c r="H17" s="379"/>
      <c r="I17" s="379"/>
      <c r="J17" s="379"/>
      <c r="K17" s="379"/>
      <c r="L17" s="379"/>
      <c r="M17" s="379"/>
      <c r="N17" s="379"/>
      <c r="O17" s="238"/>
      <c r="P17" s="474"/>
      <c r="Q17" s="238"/>
      <c r="R17" s="229"/>
      <c r="S17" s="379"/>
      <c r="U17" s="6"/>
      <c r="V17" s="6"/>
      <c r="W17" s="6"/>
      <c r="X17" s="6"/>
      <c r="Y17" s="6"/>
    </row>
    <row r="18" spans="1:27" s="4" customFormat="1" ht="15" customHeight="1" x14ac:dyDescent="0.25">
      <c r="A18" s="708" t="s">
        <v>131</v>
      </c>
      <c r="B18" s="709"/>
      <c r="C18" s="626" t="s">
        <v>123</v>
      </c>
      <c r="D18" s="683"/>
      <c r="E18" s="497" t="s">
        <v>1241</v>
      </c>
      <c r="F18" s="497" t="s">
        <v>1242</v>
      </c>
      <c r="G18" s="497" t="s">
        <v>1243</v>
      </c>
      <c r="H18" s="497" t="s">
        <v>1244</v>
      </c>
      <c r="I18" s="497" t="s">
        <v>1245</v>
      </c>
      <c r="J18" s="497" t="s">
        <v>1246</v>
      </c>
      <c r="K18" s="497" t="s">
        <v>1247</v>
      </c>
      <c r="L18" s="497" t="s">
        <v>1248</v>
      </c>
      <c r="M18" s="497" t="s">
        <v>1249</v>
      </c>
      <c r="N18" s="497" t="s">
        <v>1250</v>
      </c>
      <c r="O18" s="472" t="s">
        <v>124</v>
      </c>
      <c r="P18" s="473"/>
      <c r="Q18" s="247"/>
      <c r="R18" s="229"/>
      <c r="S18" s="379"/>
      <c r="U18" s="6"/>
      <c r="V18" s="6"/>
      <c r="W18" s="6"/>
      <c r="X18" s="6"/>
      <c r="Y18" s="6"/>
    </row>
    <row r="19" spans="1:27" s="4" customFormat="1" ht="15" customHeight="1" x14ac:dyDescent="0.25">
      <c r="A19" s="710"/>
      <c r="B19" s="711"/>
      <c r="C19" s="626" t="s">
        <v>125</v>
      </c>
      <c r="D19" s="683"/>
      <c r="E19" s="9">
        <f>SUM(E20:E24)</f>
        <v>0</v>
      </c>
      <c r="F19" s="9">
        <f t="shared" ref="F19:N19" si="2">SUM(F20:F24)</f>
        <v>0</v>
      </c>
      <c r="G19" s="9">
        <f t="shared" si="2"/>
        <v>0</v>
      </c>
      <c r="H19" s="9">
        <f t="shared" si="2"/>
        <v>0</v>
      </c>
      <c r="I19" s="9">
        <f t="shared" si="2"/>
        <v>0</v>
      </c>
      <c r="J19" s="9">
        <f t="shared" si="2"/>
        <v>0</v>
      </c>
      <c r="K19" s="9">
        <f t="shared" si="2"/>
        <v>0</v>
      </c>
      <c r="L19" s="9">
        <f t="shared" si="2"/>
        <v>0</v>
      </c>
      <c r="M19" s="9">
        <f t="shared" si="2"/>
        <v>0</v>
      </c>
      <c r="N19" s="9">
        <f t="shared" si="2"/>
        <v>0</v>
      </c>
      <c r="O19" s="472">
        <f t="shared" ref="O19" si="3">E19+F19+G19+H19+I19+J19+K19+L19+M19+N19</f>
        <v>0</v>
      </c>
      <c r="P19" s="473"/>
      <c r="Q19" s="247"/>
      <c r="R19" s="229"/>
      <c r="S19" s="379"/>
      <c r="U19" s="6"/>
      <c r="V19" s="6"/>
      <c r="W19" s="6"/>
      <c r="X19" s="6"/>
      <c r="Y19" s="6"/>
    </row>
    <row r="20" spans="1:27" s="4" customFormat="1" ht="15" customHeight="1" x14ac:dyDescent="0.25">
      <c r="A20" s="710"/>
      <c r="B20" s="711"/>
      <c r="C20" s="669" t="s">
        <v>126</v>
      </c>
      <c r="D20" s="665"/>
      <c r="E20" s="92"/>
      <c r="F20" s="92"/>
      <c r="G20" s="92"/>
      <c r="H20" s="92"/>
      <c r="I20" s="92"/>
      <c r="J20" s="92"/>
      <c r="K20" s="92"/>
      <c r="L20" s="92"/>
      <c r="M20" s="92"/>
      <c r="N20" s="92"/>
      <c r="O20" s="543">
        <f>SUM(E20:N20)</f>
        <v>0</v>
      </c>
      <c r="P20" s="473"/>
      <c r="Q20" s="247"/>
      <c r="R20" s="229"/>
      <c r="S20" s="379"/>
      <c r="U20" s="6"/>
      <c r="V20" s="6"/>
      <c r="W20" s="6"/>
      <c r="X20" s="6"/>
      <c r="Y20" s="6"/>
    </row>
    <row r="21" spans="1:27" ht="15" customHeight="1" x14ac:dyDescent="0.25">
      <c r="A21" s="710"/>
      <c r="B21" s="711"/>
      <c r="C21" s="669" t="s">
        <v>127</v>
      </c>
      <c r="D21" s="665"/>
      <c r="E21" s="92"/>
      <c r="F21" s="92"/>
      <c r="G21" s="92"/>
      <c r="H21" s="92"/>
      <c r="I21" s="92"/>
      <c r="J21" s="92"/>
      <c r="K21" s="92"/>
      <c r="L21" s="92"/>
      <c r="M21" s="92"/>
      <c r="N21" s="92"/>
      <c r="O21" s="543">
        <f t="shared" ref="O21:O24" si="4">SUM(E21:N21)</f>
        <v>0</v>
      </c>
      <c r="P21" s="187"/>
      <c r="Q21" s="115"/>
      <c r="R21" s="103"/>
      <c r="S21" s="4"/>
      <c r="U21" s="6"/>
      <c r="V21" s="6"/>
      <c r="W21" s="6"/>
      <c r="X21" s="6"/>
      <c r="Y21" s="6"/>
    </row>
    <row r="22" spans="1:27" ht="15" customHeight="1" x14ac:dyDescent="0.25">
      <c r="A22" s="710"/>
      <c r="B22" s="711"/>
      <c r="C22" s="669" t="s">
        <v>132</v>
      </c>
      <c r="D22" s="665"/>
      <c r="E22" s="92"/>
      <c r="F22" s="92"/>
      <c r="G22" s="92"/>
      <c r="H22" s="92"/>
      <c r="I22" s="92"/>
      <c r="J22" s="92"/>
      <c r="K22" s="92"/>
      <c r="L22" s="92"/>
      <c r="M22" s="92"/>
      <c r="N22" s="92"/>
      <c r="O22" s="543">
        <f t="shared" si="4"/>
        <v>0</v>
      </c>
      <c r="P22" s="187"/>
      <c r="Q22" s="115"/>
      <c r="R22" s="103"/>
      <c r="S22" s="4"/>
      <c r="U22" s="6"/>
      <c r="V22" s="6"/>
      <c r="W22" s="6"/>
      <c r="X22" s="6"/>
      <c r="Y22" s="6"/>
    </row>
    <row r="23" spans="1:27" ht="15" customHeight="1" x14ac:dyDescent="0.25">
      <c r="A23" s="710"/>
      <c r="B23" s="711"/>
      <c r="C23" s="669" t="s">
        <v>129</v>
      </c>
      <c r="D23" s="665"/>
      <c r="E23" s="92"/>
      <c r="F23" s="92"/>
      <c r="G23" s="92"/>
      <c r="H23" s="92"/>
      <c r="I23" s="92"/>
      <c r="J23" s="92"/>
      <c r="K23" s="92"/>
      <c r="L23" s="92"/>
      <c r="M23" s="92"/>
      <c r="N23" s="92"/>
      <c r="O23" s="543">
        <f t="shared" si="4"/>
        <v>0</v>
      </c>
      <c r="P23" s="187"/>
      <c r="Q23" s="115"/>
      <c r="R23" s="103"/>
      <c r="S23" s="4"/>
      <c r="U23" s="6"/>
      <c r="V23" s="6"/>
      <c r="W23" s="6"/>
      <c r="X23" s="6"/>
      <c r="Y23" s="6"/>
    </row>
    <row r="24" spans="1:27" ht="15" customHeight="1" x14ac:dyDescent="0.25">
      <c r="A24" s="712"/>
      <c r="B24" s="713"/>
      <c r="C24" s="669" t="s">
        <v>130</v>
      </c>
      <c r="D24" s="665"/>
      <c r="E24" s="92"/>
      <c r="F24" s="92"/>
      <c r="G24" s="92"/>
      <c r="H24" s="92"/>
      <c r="I24" s="92"/>
      <c r="J24" s="92"/>
      <c r="K24" s="92"/>
      <c r="L24" s="92"/>
      <c r="M24" s="92"/>
      <c r="N24" s="92"/>
      <c r="O24" s="543">
        <f t="shared" si="4"/>
        <v>0</v>
      </c>
      <c r="P24" s="187"/>
      <c r="Q24" s="115"/>
      <c r="R24" s="103"/>
      <c r="S24" s="4"/>
      <c r="U24" s="6"/>
      <c r="V24" s="6"/>
      <c r="W24" s="6"/>
      <c r="X24" s="6"/>
      <c r="Y24" s="6"/>
    </row>
    <row r="25" spans="1:27" ht="15" customHeight="1" x14ac:dyDescent="0.25">
      <c r="A25" s="4"/>
      <c r="B25" s="4"/>
      <c r="C25" s="4"/>
      <c r="D25" s="4"/>
      <c r="E25" s="4"/>
      <c r="F25" s="4"/>
      <c r="G25" s="4"/>
      <c r="H25" s="4"/>
      <c r="I25" s="4"/>
      <c r="J25" s="4"/>
      <c r="K25" s="4"/>
      <c r="L25" s="4"/>
      <c r="M25" s="4"/>
      <c r="N25" s="4"/>
      <c r="O25" s="115"/>
      <c r="P25" s="187"/>
      <c r="Q25" s="187"/>
      <c r="R25" s="187"/>
      <c r="S25" s="187"/>
      <c r="U25" s="6"/>
      <c r="V25" s="6"/>
      <c r="W25" s="6"/>
      <c r="X25" s="6"/>
      <c r="Y25" s="6"/>
    </row>
    <row r="26" spans="1:27" s="4" customFormat="1" ht="15" customHeight="1" x14ac:dyDescent="0.25">
      <c r="A26" s="708" t="s">
        <v>134</v>
      </c>
      <c r="B26" s="709"/>
      <c r="C26" s="626" t="s">
        <v>123</v>
      </c>
      <c r="D26" s="683"/>
      <c r="E26" s="497" t="s">
        <v>1241</v>
      </c>
      <c r="F26" s="497" t="s">
        <v>1242</v>
      </c>
      <c r="G26" s="497" t="s">
        <v>1243</v>
      </c>
      <c r="H26" s="497" t="s">
        <v>1244</v>
      </c>
      <c r="I26" s="497" t="s">
        <v>1245</v>
      </c>
      <c r="J26" s="497" t="s">
        <v>1246</v>
      </c>
      <c r="K26" s="497" t="s">
        <v>1247</v>
      </c>
      <c r="L26" s="497" t="s">
        <v>1248</v>
      </c>
      <c r="M26" s="497" t="s">
        <v>1249</v>
      </c>
      <c r="N26" s="497" t="s">
        <v>1250</v>
      </c>
      <c r="O26" s="472" t="s">
        <v>124</v>
      </c>
      <c r="P26" s="473"/>
      <c r="Q26" s="473"/>
      <c r="R26" s="473"/>
      <c r="S26" s="473"/>
      <c r="T26" s="98"/>
      <c r="U26" s="14"/>
      <c r="V26" s="14"/>
      <c r="W26" s="14"/>
      <c r="X26" s="14"/>
      <c r="Y26" s="14"/>
      <c r="Z26" s="98"/>
      <c r="AA26" s="98"/>
    </row>
    <row r="27" spans="1:27" s="4" customFormat="1" ht="15" customHeight="1" x14ac:dyDescent="0.25">
      <c r="A27" s="710"/>
      <c r="B27" s="711"/>
      <c r="C27" s="626" t="s">
        <v>135</v>
      </c>
      <c r="D27" s="683"/>
      <c r="E27" s="9">
        <f>E28+E29</f>
        <v>0</v>
      </c>
      <c r="F27" s="9">
        <f t="shared" ref="F27:N27" si="5">F28+F29</f>
        <v>0</v>
      </c>
      <c r="G27" s="9">
        <f t="shared" si="5"/>
        <v>0</v>
      </c>
      <c r="H27" s="9">
        <f t="shared" si="5"/>
        <v>0</v>
      </c>
      <c r="I27" s="9">
        <f t="shared" si="5"/>
        <v>0</v>
      </c>
      <c r="J27" s="9">
        <f t="shared" si="5"/>
        <v>0</v>
      </c>
      <c r="K27" s="9">
        <f t="shared" si="5"/>
        <v>0</v>
      </c>
      <c r="L27" s="9">
        <f t="shared" si="5"/>
        <v>0</v>
      </c>
      <c r="M27" s="9">
        <f>M28+M29</f>
        <v>0</v>
      </c>
      <c r="N27" s="9">
        <f t="shared" si="5"/>
        <v>0</v>
      </c>
      <c r="O27" s="472">
        <f>E27+F27+G27+H27+I27+J27+K27+L27+M27+N27</f>
        <v>0</v>
      </c>
      <c r="P27" s="473"/>
      <c r="Q27" s="187"/>
      <c r="R27" s="187"/>
      <c r="S27" s="98" t="s">
        <v>6</v>
      </c>
      <c r="T27" s="98"/>
      <c r="U27" s="14"/>
      <c r="V27" s="14"/>
      <c r="W27" s="14"/>
      <c r="X27" s="14"/>
      <c r="Y27" s="14"/>
      <c r="Z27" s="98"/>
      <c r="AA27" s="98"/>
    </row>
    <row r="28" spans="1:27" s="4" customFormat="1" ht="15" customHeight="1" x14ac:dyDescent="0.25">
      <c r="A28" s="710"/>
      <c r="B28" s="711"/>
      <c r="C28" s="669" t="s">
        <v>136</v>
      </c>
      <c r="D28" s="665"/>
      <c r="E28" s="92"/>
      <c r="F28" s="92"/>
      <c r="G28" s="92"/>
      <c r="H28" s="92"/>
      <c r="I28" s="92"/>
      <c r="J28" s="92"/>
      <c r="K28" s="92"/>
      <c r="L28" s="92"/>
      <c r="M28" s="92"/>
      <c r="N28" s="92"/>
      <c r="O28" s="543">
        <f>SUM(E28:N28)</f>
        <v>0</v>
      </c>
      <c r="P28" s="473"/>
      <c r="Q28" s="473"/>
      <c r="R28" s="473"/>
      <c r="S28" s="541" t="s">
        <v>9</v>
      </c>
      <c r="T28" s="98"/>
      <c r="U28" s="14"/>
      <c r="V28" s="14"/>
      <c r="W28" s="14"/>
      <c r="X28" s="14"/>
      <c r="Y28" s="14"/>
      <c r="Z28" s="98"/>
      <c r="AA28" s="98"/>
    </row>
    <row r="29" spans="1:27" ht="15" customHeight="1" x14ac:dyDescent="0.25">
      <c r="A29" s="712"/>
      <c r="B29" s="713"/>
      <c r="C29" s="669" t="s">
        <v>137</v>
      </c>
      <c r="D29" s="665"/>
      <c r="E29" s="92"/>
      <c r="F29" s="92"/>
      <c r="G29" s="92"/>
      <c r="H29" s="92"/>
      <c r="I29" s="92"/>
      <c r="J29" s="92"/>
      <c r="K29" s="92"/>
      <c r="L29" s="92"/>
      <c r="M29" s="92"/>
      <c r="N29" s="92"/>
      <c r="O29" s="543">
        <f t="shared" ref="O29" si="6">SUM(E29:N29)</f>
        <v>0</v>
      </c>
      <c r="P29" s="187"/>
      <c r="Q29" s="187"/>
      <c r="R29" s="187"/>
      <c r="S29" s="542" t="s">
        <v>11</v>
      </c>
      <c r="U29" s="6"/>
      <c r="V29" s="6"/>
      <c r="W29" s="6"/>
      <c r="X29" s="6"/>
      <c r="Y29" s="6"/>
    </row>
    <row r="30" spans="1:27" ht="15" customHeight="1" x14ac:dyDescent="0.25">
      <c r="A30" s="4"/>
      <c r="B30" s="4"/>
      <c r="C30" s="4"/>
      <c r="D30" s="4"/>
      <c r="E30" s="4"/>
      <c r="F30" s="4"/>
      <c r="G30" s="4"/>
      <c r="H30" s="4"/>
      <c r="I30" s="4"/>
      <c r="J30" s="4"/>
      <c r="K30" s="4"/>
      <c r="L30" s="4"/>
      <c r="M30" s="4"/>
      <c r="N30" s="15"/>
      <c r="O30" s="115"/>
      <c r="P30" s="187"/>
      <c r="Q30" s="115"/>
      <c r="R30" s="103"/>
      <c r="S30" s="4"/>
      <c r="U30" s="6"/>
      <c r="V30" s="6"/>
      <c r="W30" s="6"/>
      <c r="X30" s="6"/>
      <c r="Y30" s="6"/>
    </row>
    <row r="31" spans="1:27" ht="40.200000000000003" customHeight="1" x14ac:dyDescent="0.25">
      <c r="A31" s="626" t="s">
        <v>348</v>
      </c>
      <c r="B31" s="673"/>
      <c r="C31" s="673"/>
      <c r="D31" s="673"/>
      <c r="E31" s="673"/>
      <c r="F31" s="673"/>
      <c r="G31" s="673"/>
      <c r="H31" s="673"/>
      <c r="I31" s="673"/>
      <c r="J31" s="673"/>
      <c r="K31" s="673"/>
      <c r="L31" s="673"/>
      <c r="M31" s="673"/>
      <c r="N31" s="673"/>
      <c r="O31" s="673"/>
      <c r="P31" s="673"/>
      <c r="Q31" s="673"/>
      <c r="R31" s="673"/>
      <c r="S31" s="674"/>
      <c r="U31" s="6"/>
      <c r="V31" s="6"/>
      <c r="W31" s="6"/>
      <c r="X31" s="6"/>
      <c r="Y31" s="6"/>
    </row>
    <row r="32" spans="1:27" ht="15" customHeight="1" x14ac:dyDescent="0.25">
      <c r="A32" s="4"/>
      <c r="B32" s="4"/>
      <c r="C32" s="4"/>
      <c r="D32" s="4"/>
      <c r="E32" s="4"/>
      <c r="F32" s="4"/>
      <c r="G32" s="4"/>
      <c r="H32" s="4"/>
      <c r="I32" s="4"/>
      <c r="J32" s="4"/>
      <c r="K32" s="4"/>
      <c r="L32" s="4"/>
      <c r="M32" s="4"/>
      <c r="N32" s="15"/>
      <c r="O32" s="115"/>
      <c r="P32" s="187"/>
      <c r="Q32" s="115"/>
      <c r="R32" s="103"/>
      <c r="S32" s="4"/>
      <c r="U32" s="6"/>
      <c r="V32" s="6"/>
      <c r="W32" s="6"/>
      <c r="X32" s="6"/>
      <c r="Y32" s="6"/>
    </row>
    <row r="33" spans="1:25" s="290" customFormat="1" ht="40.200000000000003" customHeight="1" x14ac:dyDescent="0.25">
      <c r="A33" s="16" t="s">
        <v>138</v>
      </c>
      <c r="B33" s="16" t="s">
        <v>139</v>
      </c>
      <c r="C33" s="176" t="s">
        <v>140</v>
      </c>
      <c r="D33" s="16" t="s">
        <v>141</v>
      </c>
      <c r="E33" s="497" t="s">
        <v>1241</v>
      </c>
      <c r="F33" s="497" t="s">
        <v>1242</v>
      </c>
      <c r="G33" s="497" t="s">
        <v>1243</v>
      </c>
      <c r="H33" s="497" t="s">
        <v>1244</v>
      </c>
      <c r="I33" s="497" t="s">
        <v>1245</v>
      </c>
      <c r="J33" s="497" t="s">
        <v>1246</v>
      </c>
      <c r="K33" s="497" t="s">
        <v>1247</v>
      </c>
      <c r="L33" s="497" t="s">
        <v>1248</v>
      </c>
      <c r="M33" s="497" t="s">
        <v>1249</v>
      </c>
      <c r="N33" s="497" t="s">
        <v>1250</v>
      </c>
      <c r="O33" s="312" t="s">
        <v>142</v>
      </c>
      <c r="P33" s="475" t="s">
        <v>349</v>
      </c>
      <c r="Q33" s="312" t="s">
        <v>144</v>
      </c>
      <c r="R33" s="16" t="s">
        <v>145</v>
      </c>
      <c r="S33" s="176" t="s">
        <v>146</v>
      </c>
      <c r="U33" s="291"/>
      <c r="V33" s="291"/>
      <c r="W33" s="291"/>
      <c r="X33" s="291"/>
      <c r="Y33" s="291"/>
    </row>
    <row r="34" spans="1:25" ht="15" customHeight="1" x14ac:dyDescent="0.25">
      <c r="A34" s="4"/>
      <c r="B34" s="4"/>
      <c r="C34" s="4"/>
      <c r="D34" s="4"/>
      <c r="E34" s="4"/>
      <c r="F34" s="4"/>
      <c r="G34" s="4"/>
      <c r="H34" s="4"/>
      <c r="I34" s="4"/>
      <c r="J34" s="4"/>
      <c r="K34" s="4"/>
      <c r="L34" s="4"/>
      <c r="M34" s="4"/>
      <c r="N34" s="4"/>
      <c r="O34" s="115"/>
      <c r="P34" s="187"/>
      <c r="Q34" s="115"/>
      <c r="R34" s="103"/>
      <c r="S34" s="4"/>
    </row>
    <row r="35" spans="1:25" ht="15" customHeight="1" x14ac:dyDescent="0.25">
      <c r="A35" s="19" t="s">
        <v>147</v>
      </c>
      <c r="B35" s="391" t="s">
        <v>350</v>
      </c>
      <c r="C35" s="3"/>
      <c r="D35" s="3"/>
      <c r="E35" s="391"/>
      <c r="F35" s="391"/>
      <c r="G35" s="391"/>
      <c r="H35" s="391"/>
      <c r="I35" s="391"/>
      <c r="J35" s="386"/>
      <c r="K35" s="2"/>
      <c r="L35" s="675"/>
      <c r="M35" s="676"/>
      <c r="N35" s="391"/>
      <c r="O35" s="188"/>
      <c r="P35" s="476"/>
      <c r="Q35" s="188"/>
      <c r="R35" s="128"/>
      <c r="S35" s="387"/>
    </row>
    <row r="36" spans="1:25" ht="15" customHeight="1" x14ac:dyDescent="0.25">
      <c r="A36" s="4"/>
      <c r="B36" s="4"/>
      <c r="C36" s="4"/>
      <c r="D36" s="4"/>
      <c r="E36" s="4"/>
      <c r="F36" s="4"/>
      <c r="G36" s="4"/>
      <c r="H36" s="4"/>
      <c r="I36" s="4"/>
      <c r="J36" s="4"/>
      <c r="K36" s="4"/>
      <c r="L36" s="4"/>
      <c r="M36" s="4"/>
      <c r="N36" s="15"/>
      <c r="O36" s="115"/>
      <c r="P36" s="187"/>
      <c r="Q36" s="115"/>
      <c r="R36" s="171"/>
      <c r="S36" s="4"/>
    </row>
    <row r="37" spans="1:25" ht="15" customHeight="1" x14ac:dyDescent="0.25">
      <c r="A37" s="19" t="s">
        <v>351</v>
      </c>
      <c r="B37" s="40" t="s">
        <v>45</v>
      </c>
      <c r="C37" s="4"/>
      <c r="D37" s="4"/>
      <c r="E37" s="4"/>
      <c r="F37" s="4"/>
      <c r="G37" s="4"/>
      <c r="H37" s="4"/>
      <c r="I37" s="4"/>
      <c r="J37" s="4"/>
      <c r="K37" s="4"/>
      <c r="L37" s="4"/>
      <c r="M37" s="4"/>
      <c r="N37" s="15"/>
      <c r="O37" s="115"/>
      <c r="P37" s="187"/>
      <c r="Q37" s="115"/>
      <c r="R37" s="171"/>
      <c r="S37" s="4"/>
    </row>
    <row r="38" spans="1:25" ht="15" customHeight="1" x14ac:dyDescent="0.25">
      <c r="A38" s="179" t="s">
        <v>352</v>
      </c>
      <c r="B38" s="41" t="s">
        <v>353</v>
      </c>
      <c r="C38" s="20" t="s">
        <v>78</v>
      </c>
      <c r="D38" s="21" t="s">
        <v>152</v>
      </c>
      <c r="E38" s="42"/>
      <c r="F38" s="42"/>
      <c r="G38" s="42"/>
      <c r="H38" s="42"/>
      <c r="I38" s="42"/>
      <c r="J38" s="42"/>
      <c r="K38" s="42"/>
      <c r="L38" s="42"/>
      <c r="M38" s="42"/>
      <c r="N38" s="42"/>
      <c r="O38" s="156">
        <f>O11+O19+O27</f>
        <v>0</v>
      </c>
      <c r="P38" s="192">
        <v>1.3</v>
      </c>
      <c r="Q38" s="192" t="s">
        <v>153</v>
      </c>
      <c r="R38" s="160">
        <f>IF($O$38=0,0,(IF($O$38&lt;675,O38*P38,(IF($O$38&lt;700,O38*P38,(IF($O$38&lt;800,38*P38,(IF($O$38=800,38*P38,(IF($O$38&gt;800,920)))))))))))</f>
        <v>0</v>
      </c>
      <c r="S38" s="28"/>
    </row>
    <row r="39" spans="1:25" ht="15" customHeight="1" x14ac:dyDescent="0.25">
      <c r="A39" s="20" t="s">
        <v>354</v>
      </c>
      <c r="B39" s="21" t="s">
        <v>355</v>
      </c>
      <c r="C39" s="20" t="s">
        <v>78</v>
      </c>
      <c r="D39" s="21" t="s">
        <v>152</v>
      </c>
      <c r="E39" s="42"/>
      <c r="F39" s="42"/>
      <c r="G39" s="42"/>
      <c r="H39" s="42"/>
      <c r="I39" s="42"/>
      <c r="J39" s="42"/>
      <c r="K39" s="42"/>
      <c r="L39" s="42"/>
      <c r="M39" s="42"/>
      <c r="N39" s="42"/>
      <c r="O39" s="156">
        <f>O11+O19+O27</f>
        <v>0</v>
      </c>
      <c r="P39" s="192">
        <v>0.3</v>
      </c>
      <c r="Q39" s="192" t="s">
        <v>153</v>
      </c>
      <c r="R39" s="160">
        <f>IF($O$38=0,0,(IF($O$38&lt;675,O39*P39,(IF($O$38&lt;700,O39*P39,(IF($O$38&lt;800,38*P39,(IF($O$38=800,38*P39,(IF($O$38&gt;800,240)))))))))))</f>
        <v>0</v>
      </c>
      <c r="S39" s="28"/>
    </row>
    <row r="40" spans="1:25" ht="15" customHeight="1" x14ac:dyDescent="0.25">
      <c r="A40" s="20" t="s">
        <v>356</v>
      </c>
      <c r="B40" s="26" t="s">
        <v>1251</v>
      </c>
      <c r="C40" s="20" t="s">
        <v>64</v>
      </c>
      <c r="D40" s="21" t="s">
        <v>162</v>
      </c>
      <c r="E40" s="42"/>
      <c r="F40" s="42"/>
      <c r="G40" s="42"/>
      <c r="H40" s="42"/>
      <c r="I40" s="42"/>
      <c r="J40" s="42"/>
      <c r="K40" s="42"/>
      <c r="L40" s="42"/>
      <c r="M40" s="42"/>
      <c r="N40" s="42"/>
      <c r="O40" s="156">
        <f xml:space="preserve"> IF($O$11+$O$19+$O$27&gt;0,8,0)</f>
        <v>0</v>
      </c>
      <c r="P40" s="192" t="s">
        <v>153</v>
      </c>
      <c r="Q40" s="192">
        <v>2</v>
      </c>
      <c r="R40" s="284">
        <f>O40*Q40</f>
        <v>0</v>
      </c>
      <c r="S40" s="141"/>
    </row>
    <row r="41" spans="1:25" ht="15" customHeight="1" x14ac:dyDescent="0.25">
      <c r="A41" s="20" t="s">
        <v>357</v>
      </c>
      <c r="B41" s="26" t="s">
        <v>1252</v>
      </c>
      <c r="C41" s="20" t="s">
        <v>64</v>
      </c>
      <c r="D41" s="21" t="s">
        <v>162</v>
      </c>
      <c r="E41" s="42"/>
      <c r="F41" s="42"/>
      <c r="G41" s="42"/>
      <c r="H41" s="42"/>
      <c r="I41" s="42"/>
      <c r="J41" s="42"/>
      <c r="K41" s="42"/>
      <c r="L41" s="42"/>
      <c r="M41" s="42"/>
      <c r="N41" s="42"/>
      <c r="O41" s="156">
        <f xml:space="preserve"> IF($O$11+$O$19+$O$27&gt;0,1,0)</f>
        <v>0</v>
      </c>
      <c r="P41" s="192" t="s">
        <v>153</v>
      </c>
      <c r="Q41" s="192">
        <v>4</v>
      </c>
      <c r="R41" s="284">
        <f>O41*Q41</f>
        <v>0</v>
      </c>
      <c r="S41" s="28"/>
    </row>
    <row r="42" spans="1:25" ht="15" customHeight="1" x14ac:dyDescent="0.25">
      <c r="A42" s="4"/>
      <c r="B42" s="4"/>
      <c r="C42" s="4"/>
      <c r="D42" s="4"/>
      <c r="E42" s="107"/>
      <c r="F42" s="107"/>
      <c r="G42" s="107"/>
      <c r="H42" s="107"/>
      <c r="I42" s="107"/>
      <c r="J42" s="107"/>
      <c r="K42" s="107"/>
      <c r="L42" s="107"/>
      <c r="M42" s="107"/>
      <c r="N42" s="515"/>
      <c r="O42" s="159"/>
      <c r="P42" s="187"/>
      <c r="Q42" s="187"/>
      <c r="R42" s="171"/>
      <c r="S42" s="379"/>
    </row>
    <row r="43" spans="1:25" ht="15" customHeight="1" x14ac:dyDescent="0.25">
      <c r="A43" s="19" t="s">
        <v>358</v>
      </c>
      <c r="B43" s="40" t="s">
        <v>47</v>
      </c>
      <c r="C43" s="4"/>
      <c r="D43" s="4"/>
      <c r="E43" s="107"/>
      <c r="F43" s="107"/>
      <c r="G43" s="107"/>
      <c r="H43" s="107"/>
      <c r="I43" s="107"/>
      <c r="J43" s="107"/>
      <c r="K43" s="107"/>
      <c r="L43" s="107"/>
      <c r="M43" s="107"/>
      <c r="N43" s="515"/>
      <c r="O43" s="159"/>
      <c r="P43" s="187"/>
      <c r="Q43" s="187"/>
      <c r="R43" s="171"/>
      <c r="S43" s="379"/>
    </row>
    <row r="44" spans="1:25" ht="15" customHeight="1" x14ac:dyDescent="0.25">
      <c r="A44" s="20" t="s">
        <v>359</v>
      </c>
      <c r="B44" s="21" t="s">
        <v>360</v>
      </c>
      <c r="C44" s="20" t="s">
        <v>82</v>
      </c>
      <c r="D44" s="21" t="s">
        <v>162</v>
      </c>
      <c r="E44" s="42"/>
      <c r="F44" s="42"/>
      <c r="G44" s="42"/>
      <c r="H44" s="42"/>
      <c r="I44" s="42"/>
      <c r="J44" s="42"/>
      <c r="K44" s="42"/>
      <c r="L44" s="42"/>
      <c r="M44" s="42"/>
      <c r="N44" s="42"/>
      <c r="O44" s="156">
        <f>O11+O19+O27</f>
        <v>0</v>
      </c>
      <c r="P44" s="192" t="s">
        <v>153</v>
      </c>
      <c r="Q44" s="192">
        <v>15</v>
      </c>
      <c r="R44" s="160">
        <f xml:space="preserve"> IF($O$50=0,0,(IF($O$50&lt;400,Q44,(Q44/400*($O$50*1.1)))))</f>
        <v>0</v>
      </c>
      <c r="S44" s="141"/>
    </row>
    <row r="45" spans="1:25" ht="15" customHeight="1" x14ac:dyDescent="0.25">
      <c r="A45" s="20" t="s">
        <v>361</v>
      </c>
      <c r="B45" s="21" t="s">
        <v>362</v>
      </c>
      <c r="C45" s="20" t="s">
        <v>82</v>
      </c>
      <c r="D45" s="21" t="s">
        <v>162</v>
      </c>
      <c r="E45" s="42"/>
      <c r="F45" s="42"/>
      <c r="G45" s="42"/>
      <c r="H45" s="42"/>
      <c r="I45" s="42"/>
      <c r="J45" s="42"/>
      <c r="K45" s="42"/>
      <c r="L45" s="42"/>
      <c r="M45" s="42"/>
      <c r="N45" s="42"/>
      <c r="O45" s="156">
        <f>O11+O19+O27</f>
        <v>0</v>
      </c>
      <c r="P45" s="192" t="s">
        <v>153</v>
      </c>
      <c r="Q45" s="192">
        <v>20</v>
      </c>
      <c r="R45" s="160">
        <f>IF($O$45=0,0,(IF($O$45&lt;400,Q45,(Q45/400*($O$45)*1.5))))</f>
        <v>0</v>
      </c>
      <c r="S45" s="141"/>
    </row>
    <row r="46" spans="1:25" ht="15" customHeight="1" x14ac:dyDescent="0.25">
      <c r="A46" s="20" t="s">
        <v>363</v>
      </c>
      <c r="B46" s="21" t="s">
        <v>364</v>
      </c>
      <c r="C46" s="20" t="s">
        <v>82</v>
      </c>
      <c r="D46" s="21" t="s">
        <v>162</v>
      </c>
      <c r="E46" s="42"/>
      <c r="F46" s="42"/>
      <c r="G46" s="42"/>
      <c r="H46" s="42"/>
      <c r="I46" s="42"/>
      <c r="J46" s="42"/>
      <c r="K46" s="42"/>
      <c r="L46" s="42"/>
      <c r="M46" s="42"/>
      <c r="N46" s="42"/>
      <c r="O46" s="156">
        <f>O11+O19+O27</f>
        <v>0</v>
      </c>
      <c r="P46" s="192" t="s">
        <v>153</v>
      </c>
      <c r="Q46" s="192">
        <v>25</v>
      </c>
      <c r="R46" s="160">
        <f xml:space="preserve"> IF($O$46=0,0,(IF($O$46&lt;400,Q46,(Q46/400*($O$46))*1.4)))</f>
        <v>0</v>
      </c>
      <c r="S46" s="141"/>
    </row>
    <row r="47" spans="1:25" ht="15" customHeight="1" x14ac:dyDescent="0.25">
      <c r="A47" s="20" t="s">
        <v>365</v>
      </c>
      <c r="B47" s="21" t="s">
        <v>366</v>
      </c>
      <c r="C47" s="20" t="s">
        <v>82</v>
      </c>
      <c r="D47" s="21" t="s">
        <v>162</v>
      </c>
      <c r="E47" s="42"/>
      <c r="F47" s="42"/>
      <c r="G47" s="42"/>
      <c r="H47" s="42"/>
      <c r="I47" s="42"/>
      <c r="J47" s="42"/>
      <c r="K47" s="42"/>
      <c r="L47" s="42"/>
      <c r="M47" s="42"/>
      <c r="N47" s="42"/>
      <c r="O47" s="156">
        <f>O11+O19+O27</f>
        <v>0</v>
      </c>
      <c r="P47" s="192" t="s">
        <v>153</v>
      </c>
      <c r="Q47" s="192">
        <v>35</v>
      </c>
      <c r="R47" s="160">
        <f xml:space="preserve"> IF($O$46=0,0,(IF($O$46&lt;400,Q47,(Q47/400*($O$46))*1)))</f>
        <v>0</v>
      </c>
      <c r="S47" s="141"/>
    </row>
    <row r="48" spans="1:25" ht="15" customHeight="1" x14ac:dyDescent="0.25">
      <c r="A48" s="4"/>
      <c r="B48" s="4"/>
      <c r="C48" s="4"/>
      <c r="D48" s="4"/>
      <c r="E48" s="107"/>
      <c r="F48" s="107"/>
      <c r="G48" s="107"/>
      <c r="H48" s="107"/>
      <c r="I48" s="107"/>
      <c r="J48" s="107"/>
      <c r="K48" s="107"/>
      <c r="L48" s="107"/>
      <c r="M48" s="107"/>
      <c r="N48" s="515"/>
      <c r="O48" s="159"/>
      <c r="P48" s="187"/>
      <c r="Q48" s="187"/>
      <c r="R48" s="171"/>
      <c r="S48" s="379"/>
    </row>
    <row r="49" spans="1:19" ht="15" customHeight="1" x14ac:dyDescent="0.25">
      <c r="A49" s="19" t="s">
        <v>367</v>
      </c>
      <c r="B49" s="40" t="s">
        <v>48</v>
      </c>
      <c r="C49" s="4"/>
      <c r="D49" s="4"/>
      <c r="E49" s="107"/>
      <c r="F49" s="107"/>
      <c r="G49" s="107"/>
      <c r="H49" s="107"/>
      <c r="I49" s="107"/>
      <c r="J49" s="107"/>
      <c r="K49" s="107"/>
      <c r="L49" s="107"/>
      <c r="M49" s="107"/>
      <c r="N49" s="515"/>
      <c r="O49" s="159"/>
      <c r="P49" s="187"/>
      <c r="Q49" s="187"/>
      <c r="R49" s="171"/>
      <c r="S49" s="379"/>
    </row>
    <row r="50" spans="1:19" ht="15" customHeight="1" x14ac:dyDescent="0.25">
      <c r="A50" s="24" t="s">
        <v>368</v>
      </c>
      <c r="B50" s="26" t="s">
        <v>369</v>
      </c>
      <c r="C50" s="20" t="s">
        <v>84</v>
      </c>
      <c r="D50" s="21" t="s">
        <v>162</v>
      </c>
      <c r="E50" s="42"/>
      <c r="F50" s="42"/>
      <c r="G50" s="42"/>
      <c r="H50" s="42"/>
      <c r="I50" s="42"/>
      <c r="J50" s="42"/>
      <c r="K50" s="42"/>
      <c r="L50" s="42"/>
      <c r="M50" s="42"/>
      <c r="N50" s="42"/>
      <c r="O50" s="156">
        <f>O11+O19+O27</f>
        <v>0</v>
      </c>
      <c r="P50" s="192" t="s">
        <v>153</v>
      </c>
      <c r="Q50" s="192">
        <v>15</v>
      </c>
      <c r="R50" s="160">
        <f xml:space="preserve"> IF($O$50=0,0,(IF($O$50&lt;400,Q50,(Q50/400*($O$50)))))</f>
        <v>0</v>
      </c>
      <c r="S50" s="141"/>
    </row>
    <row r="51" spans="1:19" ht="15" customHeight="1" x14ac:dyDescent="0.25">
      <c r="A51" s="20" t="s">
        <v>370</v>
      </c>
      <c r="B51" s="21" t="s">
        <v>371</v>
      </c>
      <c r="C51" s="20" t="s">
        <v>84</v>
      </c>
      <c r="D51" s="21" t="s">
        <v>162</v>
      </c>
      <c r="E51" s="42"/>
      <c r="F51" s="42"/>
      <c r="G51" s="42"/>
      <c r="H51" s="42"/>
      <c r="I51" s="42"/>
      <c r="J51" s="42"/>
      <c r="K51" s="42"/>
      <c r="L51" s="42"/>
      <c r="M51" s="42"/>
      <c r="N51" s="42"/>
      <c r="O51" s="156">
        <f>O11+O19+O27</f>
        <v>0</v>
      </c>
      <c r="P51" s="192" t="s">
        <v>153</v>
      </c>
      <c r="Q51" s="192">
        <v>15</v>
      </c>
      <c r="R51" s="160">
        <f xml:space="preserve"> IF($O$50=0,0,(IF($O$50&lt;400,Q51,(Q51/400*($O$50)))))</f>
        <v>0</v>
      </c>
      <c r="S51" s="141"/>
    </row>
    <row r="52" spans="1:19" ht="15" customHeight="1" x14ac:dyDescent="0.25">
      <c r="A52" s="4"/>
      <c r="B52" s="4"/>
      <c r="C52" s="4"/>
      <c r="D52" s="4"/>
      <c r="E52" s="107"/>
      <c r="F52" s="107"/>
      <c r="G52" s="107"/>
      <c r="H52" s="107"/>
      <c r="I52" s="107"/>
      <c r="J52" s="107"/>
      <c r="K52" s="107"/>
      <c r="L52" s="107"/>
      <c r="M52" s="107"/>
      <c r="N52" s="515"/>
      <c r="O52" s="159"/>
      <c r="P52" s="187"/>
      <c r="Q52" s="191"/>
      <c r="R52" s="171"/>
      <c r="S52" s="379"/>
    </row>
    <row r="53" spans="1:19" ht="15" customHeight="1" x14ac:dyDescent="0.25">
      <c r="A53" s="19" t="s">
        <v>372</v>
      </c>
      <c r="B53" s="40" t="s">
        <v>49</v>
      </c>
      <c r="C53" s="4"/>
      <c r="D53" s="4"/>
      <c r="E53" s="107"/>
      <c r="F53" s="107"/>
      <c r="G53" s="107"/>
      <c r="H53" s="107"/>
      <c r="I53" s="107"/>
      <c r="J53" s="107"/>
      <c r="K53" s="107"/>
      <c r="L53" s="107"/>
      <c r="M53" s="107"/>
      <c r="N53" s="515"/>
      <c r="O53" s="159"/>
      <c r="P53" s="187"/>
      <c r="Q53" s="191"/>
      <c r="R53" s="171"/>
      <c r="S53" s="379"/>
    </row>
    <row r="54" spans="1:19" ht="15" customHeight="1" x14ac:dyDescent="0.25">
      <c r="A54" s="20" t="s">
        <v>373</v>
      </c>
      <c r="B54" s="21" t="s">
        <v>374</v>
      </c>
      <c r="C54" s="20" t="s">
        <v>84</v>
      </c>
      <c r="D54" s="21" t="s">
        <v>162</v>
      </c>
      <c r="E54" s="42"/>
      <c r="F54" s="42"/>
      <c r="G54" s="42"/>
      <c r="H54" s="42"/>
      <c r="I54" s="42"/>
      <c r="J54" s="42"/>
      <c r="K54" s="42"/>
      <c r="L54" s="42"/>
      <c r="M54" s="42"/>
      <c r="N54" s="42"/>
      <c r="O54" s="156">
        <f>O11+O19+O27</f>
        <v>0</v>
      </c>
      <c r="P54" s="192" t="s">
        <v>153</v>
      </c>
      <c r="Q54" s="192">
        <v>10</v>
      </c>
      <c r="R54" s="160">
        <f xml:space="preserve"> IF($O$54=0,0,(IF($O$54&lt;225,Q54,(Q54/400*($O$54))*1.7)))</f>
        <v>0</v>
      </c>
      <c r="S54" s="141"/>
    </row>
    <row r="55" spans="1:19" ht="15" customHeight="1" x14ac:dyDescent="0.25">
      <c r="A55" s="20" t="s">
        <v>375</v>
      </c>
      <c r="B55" s="21" t="s">
        <v>376</v>
      </c>
      <c r="C55" s="20" t="s">
        <v>70</v>
      </c>
      <c r="D55" s="21" t="s">
        <v>239</v>
      </c>
      <c r="E55" s="42"/>
      <c r="F55" s="42"/>
      <c r="G55" s="42"/>
      <c r="H55" s="42"/>
      <c r="I55" s="42"/>
      <c r="J55" s="42"/>
      <c r="K55" s="42"/>
      <c r="L55" s="42"/>
      <c r="M55" s="42"/>
      <c r="N55" s="42"/>
      <c r="O55" s="156">
        <f>O11+O19+O27</f>
        <v>0</v>
      </c>
      <c r="P55" s="192" t="s">
        <v>153</v>
      </c>
      <c r="Q55" s="192">
        <v>5</v>
      </c>
      <c r="R55" s="160">
        <f xml:space="preserve"> IF($O$55=0,0,(IF($O$55&lt;225,Q55,(Q55/225*($O$55))*1.05)))</f>
        <v>0</v>
      </c>
      <c r="S55" s="141"/>
    </row>
    <row r="56" spans="1:19" ht="15" customHeight="1" x14ac:dyDescent="0.25">
      <c r="A56" s="4"/>
      <c r="B56" s="4"/>
      <c r="C56" s="4"/>
      <c r="D56" s="4"/>
      <c r="E56" s="107"/>
      <c r="F56" s="107"/>
      <c r="G56" s="107"/>
      <c r="H56" s="107"/>
      <c r="I56" s="107"/>
      <c r="J56" s="107"/>
      <c r="K56" s="107"/>
      <c r="L56" s="107"/>
      <c r="M56" s="107"/>
      <c r="N56" s="515"/>
      <c r="O56" s="159"/>
      <c r="P56" s="187"/>
      <c r="Q56" s="191"/>
      <c r="R56" s="171"/>
      <c r="S56" s="379"/>
    </row>
    <row r="57" spans="1:19" ht="15" customHeight="1" x14ac:dyDescent="0.25">
      <c r="A57" s="19" t="s">
        <v>377</v>
      </c>
      <c r="B57" s="40" t="s">
        <v>50</v>
      </c>
      <c r="C57" s="4"/>
      <c r="D57" s="4"/>
      <c r="E57" s="107"/>
      <c r="F57" s="107"/>
      <c r="G57" s="107"/>
      <c r="H57" s="107"/>
      <c r="I57" s="107"/>
      <c r="J57" s="107"/>
      <c r="K57" s="107"/>
      <c r="L57" s="107"/>
      <c r="M57" s="107"/>
      <c r="N57" s="515"/>
      <c r="O57" s="159"/>
      <c r="P57" s="187"/>
      <c r="Q57" s="191"/>
      <c r="R57" s="171"/>
      <c r="S57" s="379"/>
    </row>
    <row r="58" spans="1:19" ht="15" customHeight="1" x14ac:dyDescent="0.25">
      <c r="A58" s="20" t="s">
        <v>378</v>
      </c>
      <c r="B58" s="21" t="s">
        <v>379</v>
      </c>
      <c r="C58" s="20" t="s">
        <v>84</v>
      </c>
      <c r="D58" s="21" t="s">
        <v>162</v>
      </c>
      <c r="E58" s="42"/>
      <c r="F58" s="42"/>
      <c r="G58" s="42"/>
      <c r="H58" s="42"/>
      <c r="I58" s="42"/>
      <c r="J58" s="42"/>
      <c r="K58" s="42"/>
      <c r="L58" s="42"/>
      <c r="M58" s="42"/>
      <c r="N58" s="42"/>
      <c r="O58" s="156">
        <f>O11+O19+O27</f>
        <v>0</v>
      </c>
      <c r="P58" s="192" t="s">
        <v>153</v>
      </c>
      <c r="Q58" s="192">
        <v>16</v>
      </c>
      <c r="R58" s="160">
        <f xml:space="preserve"> IF($O$58=0,0,(IF($O$58&lt;=225,Q58,(Q58/225*($O$58))*1.1)))</f>
        <v>0</v>
      </c>
      <c r="S58" s="141"/>
    </row>
    <row r="59" spans="1:19" ht="15" customHeight="1" x14ac:dyDescent="0.25">
      <c r="A59" s="20" t="s">
        <v>380</v>
      </c>
      <c r="B59" s="21" t="s">
        <v>381</v>
      </c>
      <c r="C59" s="20" t="s">
        <v>84</v>
      </c>
      <c r="D59" s="21" t="s">
        <v>162</v>
      </c>
      <c r="E59" s="42"/>
      <c r="F59" s="42"/>
      <c r="G59" s="42"/>
      <c r="H59" s="42"/>
      <c r="I59" s="42"/>
      <c r="J59" s="42"/>
      <c r="K59" s="42"/>
      <c r="L59" s="42"/>
      <c r="M59" s="42"/>
      <c r="N59" s="42"/>
      <c r="O59" s="156">
        <f>O11+O19+O27</f>
        <v>0</v>
      </c>
      <c r="P59" s="192" t="s">
        <v>153</v>
      </c>
      <c r="Q59" s="192">
        <v>4</v>
      </c>
      <c r="R59" s="160">
        <f xml:space="preserve"> IF($O$59=0,0,(IF($O$59&lt;=225,Q59,(Q59/225*($O$59))*1.5)))</f>
        <v>0</v>
      </c>
      <c r="S59" s="141"/>
    </row>
    <row r="60" spans="1:19" ht="15" customHeight="1" x14ac:dyDescent="0.25">
      <c r="A60" s="4"/>
      <c r="B60" s="4"/>
      <c r="C60" s="4"/>
      <c r="D60" s="4"/>
      <c r="E60" s="107"/>
      <c r="F60" s="107"/>
      <c r="G60" s="107"/>
      <c r="H60" s="107"/>
      <c r="I60" s="107"/>
      <c r="J60" s="107"/>
      <c r="K60" s="107"/>
      <c r="L60" s="107"/>
      <c r="M60" s="107"/>
      <c r="N60" s="515"/>
      <c r="O60" s="159"/>
      <c r="P60" s="187"/>
      <c r="Q60" s="191"/>
      <c r="R60" s="171"/>
      <c r="S60" s="379"/>
    </row>
    <row r="61" spans="1:19" ht="15" customHeight="1" x14ac:dyDescent="0.25">
      <c r="A61" s="19" t="s">
        <v>382</v>
      </c>
      <c r="B61" s="40" t="s">
        <v>51</v>
      </c>
      <c r="C61" s="4"/>
      <c r="D61" s="4"/>
      <c r="E61" s="107"/>
      <c r="F61" s="107"/>
      <c r="G61" s="107"/>
      <c r="H61" s="107"/>
      <c r="I61" s="107"/>
      <c r="J61" s="107"/>
      <c r="K61" s="107"/>
      <c r="L61" s="107"/>
      <c r="M61" s="107"/>
      <c r="N61" s="515"/>
      <c r="O61" s="159"/>
      <c r="P61" s="187"/>
      <c r="Q61" s="191"/>
      <c r="R61" s="171"/>
      <c r="S61" s="379"/>
    </row>
    <row r="62" spans="1:19" ht="15" customHeight="1" x14ac:dyDescent="0.25">
      <c r="A62" s="20" t="s">
        <v>383</v>
      </c>
      <c r="B62" s="21" t="s">
        <v>384</v>
      </c>
      <c r="C62" s="20" t="s">
        <v>84</v>
      </c>
      <c r="D62" s="21" t="s">
        <v>162</v>
      </c>
      <c r="E62" s="42"/>
      <c r="F62" s="42"/>
      <c r="G62" s="42"/>
      <c r="H62" s="42"/>
      <c r="I62" s="42"/>
      <c r="J62" s="42"/>
      <c r="K62" s="42"/>
      <c r="L62" s="42"/>
      <c r="M62" s="42"/>
      <c r="N62" s="42"/>
      <c r="O62" s="374"/>
      <c r="P62" s="192" t="s">
        <v>153</v>
      </c>
      <c r="Q62" s="192">
        <v>12</v>
      </c>
      <c r="R62" s="160">
        <f>Q62*O62</f>
        <v>0</v>
      </c>
      <c r="S62" s="141"/>
    </row>
    <row r="63" spans="1:19" ht="15" customHeight="1" x14ac:dyDescent="0.25">
      <c r="A63" s="20" t="s">
        <v>385</v>
      </c>
      <c r="B63" s="21" t="s">
        <v>386</v>
      </c>
      <c r="C63" s="20" t="s">
        <v>84</v>
      </c>
      <c r="D63" s="21" t="s">
        <v>162</v>
      </c>
      <c r="E63" s="42"/>
      <c r="F63" s="42"/>
      <c r="G63" s="42"/>
      <c r="H63" s="42"/>
      <c r="I63" s="42"/>
      <c r="J63" s="42"/>
      <c r="K63" s="42"/>
      <c r="L63" s="42"/>
      <c r="M63" s="42"/>
      <c r="N63" s="42"/>
      <c r="O63" s="156">
        <f>O11+O19+O27</f>
        <v>0</v>
      </c>
      <c r="P63" s="192" t="s">
        <v>153</v>
      </c>
      <c r="Q63" s="192">
        <v>20</v>
      </c>
      <c r="R63" s="160">
        <f xml:space="preserve"> IF($O$63=0,0,(IF($O$63&lt;250,Q63,(Q63/225*($O$63))*1.15)))</f>
        <v>0</v>
      </c>
      <c r="S63" s="141"/>
    </row>
    <row r="64" spans="1:19" ht="15" customHeight="1" x14ac:dyDescent="0.25">
      <c r="A64" s="20" t="s">
        <v>387</v>
      </c>
      <c r="B64" s="26" t="s">
        <v>388</v>
      </c>
      <c r="C64" s="20" t="s">
        <v>84</v>
      </c>
      <c r="D64" s="21" t="s">
        <v>162</v>
      </c>
      <c r="E64" s="42"/>
      <c r="F64" s="42"/>
      <c r="G64" s="42"/>
      <c r="H64" s="42"/>
      <c r="I64" s="42"/>
      <c r="J64" s="42"/>
      <c r="K64" s="42"/>
      <c r="L64" s="42"/>
      <c r="M64" s="42"/>
      <c r="N64" s="42"/>
      <c r="O64" s="156">
        <f>O11+O19+O27</f>
        <v>0</v>
      </c>
      <c r="P64" s="192" t="s">
        <v>153</v>
      </c>
      <c r="Q64" s="192">
        <v>20</v>
      </c>
      <c r="R64" s="160">
        <f xml:space="preserve"> IF($O$64=0,0,(IF($O$64&lt;250,Q64,(Q64/250*($O$64))*1.25)))</f>
        <v>0</v>
      </c>
      <c r="S64" s="141"/>
    </row>
    <row r="65" spans="1:19" ht="15" customHeight="1" x14ac:dyDescent="0.25">
      <c r="A65" s="20" t="s">
        <v>389</v>
      </c>
      <c r="B65" s="21" t="s">
        <v>390</v>
      </c>
      <c r="C65" s="20" t="s">
        <v>84</v>
      </c>
      <c r="D65" s="21" t="s">
        <v>162</v>
      </c>
      <c r="E65" s="42"/>
      <c r="F65" s="42"/>
      <c r="G65" s="42"/>
      <c r="H65" s="42"/>
      <c r="I65" s="42"/>
      <c r="J65" s="42"/>
      <c r="K65" s="42"/>
      <c r="L65" s="42"/>
      <c r="M65" s="42"/>
      <c r="N65" s="42"/>
      <c r="O65" s="156">
        <f>O11+O19+O27</f>
        <v>0</v>
      </c>
      <c r="P65" s="192" t="s">
        <v>153</v>
      </c>
      <c r="Q65" s="192">
        <v>6</v>
      </c>
      <c r="R65" s="160">
        <f xml:space="preserve"> IF($O$65=0,0,(IF($O$65&lt;225,Q65,(Q65/225*($O$65))*1.05)))</f>
        <v>0</v>
      </c>
      <c r="S65" s="141"/>
    </row>
    <row r="66" spans="1:19" ht="15" customHeight="1" x14ac:dyDescent="0.25">
      <c r="A66" s="4"/>
      <c r="B66" s="4"/>
      <c r="C66" s="4"/>
      <c r="D66" s="4"/>
      <c r="E66" s="107"/>
      <c r="F66" s="107"/>
      <c r="G66" s="107"/>
      <c r="H66" s="107"/>
      <c r="I66" s="107"/>
      <c r="J66" s="107"/>
      <c r="K66" s="107"/>
      <c r="L66" s="107"/>
      <c r="M66" s="107"/>
      <c r="N66" s="515"/>
      <c r="O66" s="159"/>
      <c r="P66" s="187"/>
      <c r="Q66" s="191"/>
      <c r="R66" s="171"/>
      <c r="S66" s="379"/>
    </row>
    <row r="67" spans="1:19" ht="15" customHeight="1" x14ac:dyDescent="0.25">
      <c r="A67" s="19" t="s">
        <v>391</v>
      </c>
      <c r="B67" s="40" t="s">
        <v>52</v>
      </c>
      <c r="C67" s="4"/>
      <c r="D67" s="4"/>
      <c r="E67" s="107"/>
      <c r="F67" s="107"/>
      <c r="G67" s="107"/>
      <c r="H67" s="107"/>
      <c r="I67" s="107"/>
      <c r="J67" s="107"/>
      <c r="K67" s="107"/>
      <c r="L67" s="107"/>
      <c r="M67" s="107"/>
      <c r="N67" s="515"/>
      <c r="O67" s="159"/>
      <c r="P67" s="187"/>
      <c r="Q67" s="191"/>
      <c r="R67" s="171"/>
      <c r="S67" s="379"/>
    </row>
    <row r="68" spans="1:19" ht="15" customHeight="1" x14ac:dyDescent="0.25">
      <c r="A68" s="20" t="s">
        <v>392</v>
      </c>
      <c r="B68" s="21" t="s">
        <v>393</v>
      </c>
      <c r="C68" s="20" t="s">
        <v>82</v>
      </c>
      <c r="D68" s="21" t="s">
        <v>162</v>
      </c>
      <c r="E68" s="42"/>
      <c r="F68" s="42"/>
      <c r="G68" s="42"/>
      <c r="H68" s="42"/>
      <c r="I68" s="42"/>
      <c r="J68" s="42"/>
      <c r="K68" s="42"/>
      <c r="L68" s="42"/>
      <c r="M68" s="42"/>
      <c r="N68" s="42"/>
      <c r="O68" s="156">
        <f>O11+O19+O27</f>
        <v>0</v>
      </c>
      <c r="P68" s="192" t="s">
        <v>153</v>
      </c>
      <c r="Q68" s="192">
        <v>50</v>
      </c>
      <c r="R68" s="160">
        <f>IF($O$68=0,0,(IF($O$68&lt;225,Q68,(Q68/400*($O$68)))))</f>
        <v>0</v>
      </c>
      <c r="S68" s="141"/>
    </row>
    <row r="69" spans="1:19" ht="15" customHeight="1" x14ac:dyDescent="0.25">
      <c r="A69" s="20" t="s">
        <v>394</v>
      </c>
      <c r="B69" s="21" t="s">
        <v>395</v>
      </c>
      <c r="C69" s="20" t="s">
        <v>84</v>
      </c>
      <c r="D69" s="21" t="s">
        <v>162</v>
      </c>
      <c r="E69" s="42"/>
      <c r="F69" s="42"/>
      <c r="G69" s="42"/>
      <c r="H69" s="42"/>
      <c r="I69" s="42"/>
      <c r="J69" s="42"/>
      <c r="K69" s="42"/>
      <c r="L69" s="42"/>
      <c r="M69" s="42"/>
      <c r="N69" s="42"/>
      <c r="O69" s="156">
        <f>O11+O19+O27</f>
        <v>0</v>
      </c>
      <c r="P69" s="192" t="s">
        <v>153</v>
      </c>
      <c r="Q69" s="192">
        <v>15</v>
      </c>
      <c r="R69" s="160">
        <f>IF($O$69=0,0,(IF($O$69&lt;225,Q69,(Q69/250*($O$69)))))</f>
        <v>0</v>
      </c>
      <c r="S69" s="141"/>
    </row>
    <row r="70" spans="1:19" ht="15" customHeight="1" x14ac:dyDescent="0.25">
      <c r="A70" s="20" t="s">
        <v>396</v>
      </c>
      <c r="B70" s="21" t="s">
        <v>397</v>
      </c>
      <c r="C70" s="20" t="s">
        <v>84</v>
      </c>
      <c r="D70" s="21" t="s">
        <v>162</v>
      </c>
      <c r="E70" s="42"/>
      <c r="F70" s="42"/>
      <c r="G70" s="42"/>
      <c r="H70" s="42"/>
      <c r="I70" s="42"/>
      <c r="J70" s="42"/>
      <c r="K70" s="42"/>
      <c r="L70" s="42"/>
      <c r="M70" s="42"/>
      <c r="N70" s="42"/>
      <c r="O70" s="156">
        <f>O11+O19+O27</f>
        <v>0</v>
      </c>
      <c r="P70" s="192" t="s">
        <v>153</v>
      </c>
      <c r="Q70" s="192">
        <v>15</v>
      </c>
      <c r="R70" s="160">
        <f>IF($O$70=0,0,(IF($O$70&lt;400,Q70,(Q70/400*($O$70)))))</f>
        <v>0</v>
      </c>
      <c r="S70" s="141"/>
    </row>
    <row r="71" spans="1:19" ht="15" customHeight="1" x14ac:dyDescent="0.25">
      <c r="A71" s="4"/>
      <c r="B71" s="4"/>
      <c r="C71" s="4"/>
      <c r="D71" s="4"/>
      <c r="E71" s="107"/>
      <c r="F71" s="107"/>
      <c r="G71" s="107"/>
      <c r="H71" s="107"/>
      <c r="I71" s="107"/>
      <c r="J71" s="107"/>
      <c r="K71" s="107"/>
      <c r="L71" s="107"/>
      <c r="M71" s="107"/>
      <c r="N71" s="515"/>
      <c r="O71" s="159"/>
      <c r="P71" s="187"/>
      <c r="Q71" s="187"/>
      <c r="R71" s="171"/>
      <c r="S71" s="379"/>
    </row>
    <row r="72" spans="1:19" ht="15" customHeight="1" x14ac:dyDescent="0.25">
      <c r="A72" s="19" t="s">
        <v>398</v>
      </c>
      <c r="B72" s="40" t="s">
        <v>39</v>
      </c>
      <c r="C72" s="4"/>
      <c r="D72" s="4"/>
      <c r="E72" s="107"/>
      <c r="F72" s="107"/>
      <c r="G72" s="107"/>
      <c r="H72" s="107"/>
      <c r="I72" s="107"/>
      <c r="J72" s="107"/>
      <c r="K72" s="107"/>
      <c r="L72" s="107"/>
      <c r="M72" s="107"/>
      <c r="N72" s="515"/>
      <c r="O72" s="159"/>
      <c r="P72" s="187"/>
      <c r="Q72" s="187"/>
      <c r="R72" s="171"/>
      <c r="S72" s="379"/>
    </row>
    <row r="73" spans="1:19" ht="15" customHeight="1" x14ac:dyDescent="0.25">
      <c r="A73" s="24" t="s">
        <v>399</v>
      </c>
      <c r="B73" s="26" t="s">
        <v>400</v>
      </c>
      <c r="C73" s="20" t="s">
        <v>80</v>
      </c>
      <c r="D73" s="21" t="s">
        <v>162</v>
      </c>
      <c r="E73" s="42"/>
      <c r="F73" s="42"/>
      <c r="G73" s="42"/>
      <c r="H73" s="42"/>
      <c r="I73" s="42"/>
      <c r="J73" s="42"/>
      <c r="K73" s="42"/>
      <c r="L73" s="42"/>
      <c r="M73" s="42"/>
      <c r="N73" s="42"/>
      <c r="O73" s="156">
        <f>O11+O19+O27</f>
        <v>0</v>
      </c>
      <c r="P73" s="192" t="s">
        <v>153</v>
      </c>
      <c r="Q73" s="192">
        <v>14</v>
      </c>
      <c r="R73" s="160">
        <f xml:space="preserve"> IF($O$73&gt;0,14,0)</f>
        <v>0</v>
      </c>
      <c r="S73" s="141"/>
    </row>
    <row r="74" spans="1:19" ht="15" customHeight="1" x14ac:dyDescent="0.25">
      <c r="A74" s="24" t="s">
        <v>401</v>
      </c>
      <c r="B74" s="26" t="s">
        <v>402</v>
      </c>
      <c r="C74" s="20" t="s">
        <v>80</v>
      </c>
      <c r="D74" s="21" t="s">
        <v>162</v>
      </c>
      <c r="E74" s="42"/>
      <c r="F74" s="42"/>
      <c r="G74" s="42"/>
      <c r="H74" s="42"/>
      <c r="I74" s="42"/>
      <c r="J74" s="42"/>
      <c r="K74" s="42"/>
      <c r="L74" s="42"/>
      <c r="M74" s="42"/>
      <c r="N74" s="42"/>
      <c r="O74" s="156">
        <f>O11+O19+O27</f>
        <v>0</v>
      </c>
      <c r="P74" s="192" t="s">
        <v>153</v>
      </c>
      <c r="Q74" s="192">
        <v>14</v>
      </c>
      <c r="R74" s="160">
        <f xml:space="preserve"> IF($O$74&gt;0,14,0)</f>
        <v>0</v>
      </c>
      <c r="S74" s="141"/>
    </row>
    <row r="75" spans="1:19" ht="15" customHeight="1" x14ac:dyDescent="0.25">
      <c r="A75" s="24" t="s">
        <v>403</v>
      </c>
      <c r="B75" s="26" t="s">
        <v>404</v>
      </c>
      <c r="C75" s="20" t="s">
        <v>82</v>
      </c>
      <c r="D75" s="21" t="s">
        <v>162</v>
      </c>
      <c r="E75" s="42"/>
      <c r="F75" s="42"/>
      <c r="G75" s="42"/>
      <c r="H75" s="42"/>
      <c r="I75" s="42"/>
      <c r="J75" s="42"/>
      <c r="K75" s="42"/>
      <c r="L75" s="42"/>
      <c r="M75" s="42"/>
      <c r="N75" s="42"/>
      <c r="O75" s="374"/>
      <c r="P75" s="192" t="s">
        <v>153</v>
      </c>
      <c r="Q75" s="192">
        <v>14</v>
      </c>
      <c r="R75" s="160">
        <f>Q75*O75</f>
        <v>0</v>
      </c>
      <c r="S75" s="141"/>
    </row>
    <row r="76" spans="1:19" ht="15" customHeight="1" x14ac:dyDescent="0.25">
      <c r="A76" s="20" t="s">
        <v>405</v>
      </c>
      <c r="B76" s="21" t="s">
        <v>406</v>
      </c>
      <c r="C76" s="20" t="s">
        <v>64</v>
      </c>
      <c r="D76" s="21" t="s">
        <v>162</v>
      </c>
      <c r="E76" s="42"/>
      <c r="F76" s="42"/>
      <c r="G76" s="42"/>
      <c r="H76" s="42"/>
      <c r="I76" s="42"/>
      <c r="J76" s="42"/>
      <c r="K76" s="42"/>
      <c r="L76" s="42"/>
      <c r="M76" s="42"/>
      <c r="N76" s="42"/>
      <c r="O76" s="156">
        <f xml:space="preserve"> IF($O$11+O19+O27&gt;0,2,0)</f>
        <v>0</v>
      </c>
      <c r="P76" s="192" t="s">
        <v>153</v>
      </c>
      <c r="Q76" s="192">
        <v>15</v>
      </c>
      <c r="R76" s="160">
        <f>Q76*O76</f>
        <v>0</v>
      </c>
      <c r="S76" s="141"/>
    </row>
    <row r="77" spans="1:19" ht="15" customHeight="1" x14ac:dyDescent="0.25">
      <c r="A77" s="20" t="s">
        <v>407</v>
      </c>
      <c r="B77" s="21" t="s">
        <v>408</v>
      </c>
      <c r="C77" s="20" t="s">
        <v>70</v>
      </c>
      <c r="D77" s="21" t="s">
        <v>239</v>
      </c>
      <c r="E77" s="42"/>
      <c r="F77" s="42"/>
      <c r="G77" s="42"/>
      <c r="H77" s="42"/>
      <c r="I77" s="42"/>
      <c r="J77" s="42"/>
      <c r="K77" s="42"/>
      <c r="L77" s="42"/>
      <c r="M77" s="42"/>
      <c r="N77" s="42"/>
      <c r="O77" s="374"/>
      <c r="P77" s="192" t="s">
        <v>153</v>
      </c>
      <c r="Q77" s="192">
        <v>50</v>
      </c>
      <c r="R77" s="294">
        <f>Q77*O77</f>
        <v>0</v>
      </c>
      <c r="S77" s="141"/>
    </row>
    <row r="78" spans="1:19" ht="15" customHeight="1" x14ac:dyDescent="0.25">
      <c r="A78" s="20" t="s">
        <v>409</v>
      </c>
      <c r="B78" s="21" t="s">
        <v>410</v>
      </c>
      <c r="C78" s="20" t="s">
        <v>70</v>
      </c>
      <c r="D78" s="21" t="s">
        <v>239</v>
      </c>
      <c r="E78" s="42"/>
      <c r="F78" s="42"/>
      <c r="G78" s="42"/>
      <c r="H78" s="42"/>
      <c r="I78" s="42"/>
      <c r="J78" s="42"/>
      <c r="K78" s="42"/>
      <c r="L78" s="42"/>
      <c r="M78" s="42"/>
      <c r="N78" s="42"/>
      <c r="O78" s="156">
        <f>O11+O19+O27</f>
        <v>0</v>
      </c>
      <c r="P78" s="192" t="s">
        <v>153</v>
      </c>
      <c r="Q78" s="192">
        <v>10</v>
      </c>
      <c r="R78" s="160">
        <f>IF($O$78=0,0,(IF($O$78&lt;225,Q78,(Q78/250*($O$78)))))</f>
        <v>0</v>
      </c>
      <c r="S78" s="141"/>
    </row>
    <row r="79" spans="1:19" ht="15" customHeight="1" x14ac:dyDescent="0.25">
      <c r="A79" s="20" t="s">
        <v>411</v>
      </c>
      <c r="B79" s="21" t="s">
        <v>412</v>
      </c>
      <c r="C79" s="20" t="s">
        <v>70</v>
      </c>
      <c r="D79" s="21" t="s">
        <v>239</v>
      </c>
      <c r="E79" s="42"/>
      <c r="F79" s="42"/>
      <c r="G79" s="42"/>
      <c r="H79" s="42"/>
      <c r="I79" s="42"/>
      <c r="J79" s="42"/>
      <c r="K79" s="42"/>
      <c r="L79" s="42"/>
      <c r="M79" s="42"/>
      <c r="N79" s="42"/>
      <c r="O79" s="156">
        <f>O11+O19+O27</f>
        <v>0</v>
      </c>
      <c r="P79" s="192" t="s">
        <v>153</v>
      </c>
      <c r="Q79" s="192">
        <v>10</v>
      </c>
      <c r="R79" s="160">
        <f xml:space="preserve"> IF($O$79=0,0,(IF($O$79&lt;225,Q79,(Q79/250*($O$79)))))</f>
        <v>0</v>
      </c>
      <c r="S79" s="141"/>
    </row>
    <row r="80" spans="1:19" ht="15" customHeight="1" x14ac:dyDescent="0.25">
      <c r="A80" s="20" t="s">
        <v>413</v>
      </c>
      <c r="B80" s="21" t="s">
        <v>414</v>
      </c>
      <c r="C80" s="20" t="s">
        <v>70</v>
      </c>
      <c r="D80" s="21" t="s">
        <v>239</v>
      </c>
      <c r="E80" s="42"/>
      <c r="F80" s="42"/>
      <c r="G80" s="42"/>
      <c r="H80" s="42"/>
      <c r="I80" s="42"/>
      <c r="J80" s="42"/>
      <c r="K80" s="42"/>
      <c r="L80" s="42"/>
      <c r="M80" s="42"/>
      <c r="N80" s="42"/>
      <c r="O80" s="156">
        <f>O11+O19+O27</f>
        <v>0</v>
      </c>
      <c r="P80" s="192" t="s">
        <v>153</v>
      </c>
      <c r="Q80" s="192">
        <v>10</v>
      </c>
      <c r="R80" s="160">
        <f>IF($O$78=0,0,(IF($O$78&lt;225,Q80,(Q80/250*($O$78)))))</f>
        <v>0</v>
      </c>
      <c r="S80" s="141"/>
    </row>
    <row r="81" spans="1:267" ht="15" customHeight="1" x14ac:dyDescent="0.25">
      <c r="A81" s="20" t="s">
        <v>415</v>
      </c>
      <c r="B81" s="21" t="s">
        <v>416</v>
      </c>
      <c r="C81" s="20" t="s">
        <v>70</v>
      </c>
      <c r="D81" s="21" t="s">
        <v>239</v>
      </c>
      <c r="E81" s="42"/>
      <c r="F81" s="42"/>
      <c r="G81" s="42"/>
      <c r="H81" s="42"/>
      <c r="I81" s="42"/>
      <c r="J81" s="42"/>
      <c r="K81" s="42"/>
      <c r="L81" s="42"/>
      <c r="M81" s="42"/>
      <c r="N81" s="42"/>
      <c r="O81" s="156">
        <f>IF($O$11+$O$19+$O$27&gt;0,1,0)</f>
        <v>0</v>
      </c>
      <c r="P81" s="192" t="s">
        <v>153</v>
      </c>
      <c r="Q81" s="192">
        <v>25</v>
      </c>
      <c r="R81" s="160">
        <f>Q81*O81</f>
        <v>0</v>
      </c>
      <c r="S81" s="141"/>
    </row>
    <row r="82" spans="1:267" ht="15" customHeight="1" x14ac:dyDescent="0.25">
      <c r="A82" s="20" t="s">
        <v>417</v>
      </c>
      <c r="B82" s="21" t="s">
        <v>418</v>
      </c>
      <c r="C82" s="20" t="s">
        <v>66</v>
      </c>
      <c r="D82" s="21" t="s">
        <v>162</v>
      </c>
      <c r="E82" s="42"/>
      <c r="F82" s="42"/>
      <c r="G82" s="42"/>
      <c r="H82" s="42"/>
      <c r="I82" s="42"/>
      <c r="J82" s="42"/>
      <c r="K82" s="42"/>
      <c r="L82" s="42"/>
      <c r="M82" s="42"/>
      <c r="N82" s="42"/>
      <c r="O82" s="156">
        <f>O11+O19+O27</f>
        <v>0</v>
      </c>
      <c r="P82" s="192">
        <v>0.1</v>
      </c>
      <c r="Q82" s="192">
        <v>20</v>
      </c>
      <c r="R82" s="160">
        <f xml:space="preserve"> IF($O$82=0,0,(IF($O$82&lt;225,Q82,(Q82/250*($O$82)))))</f>
        <v>0</v>
      </c>
      <c r="S82" s="141"/>
    </row>
    <row r="83" spans="1:267" ht="15" customHeight="1" x14ac:dyDescent="0.25">
      <c r="A83" s="20" t="s">
        <v>419</v>
      </c>
      <c r="B83" s="21" t="s">
        <v>420</v>
      </c>
      <c r="C83" s="20" t="s">
        <v>66</v>
      </c>
      <c r="D83" s="21" t="s">
        <v>162</v>
      </c>
      <c r="E83" s="42"/>
      <c r="F83" s="42"/>
      <c r="G83" s="42"/>
      <c r="H83" s="42"/>
      <c r="I83" s="42"/>
      <c r="J83" s="42"/>
      <c r="K83" s="42"/>
      <c r="L83" s="42"/>
      <c r="M83" s="42"/>
      <c r="N83" s="42"/>
      <c r="O83" s="156">
        <f>O11+O19+O27</f>
        <v>0</v>
      </c>
      <c r="P83" s="192">
        <v>0.05</v>
      </c>
      <c r="Q83" s="192">
        <v>10</v>
      </c>
      <c r="R83" s="160">
        <f xml:space="preserve"> IF($O$83=0,0,(IF($O$83&lt;225,Q83,(Q83/250*($O$83)))))</f>
        <v>0</v>
      </c>
      <c r="S83" s="141"/>
    </row>
    <row r="84" spans="1:267" ht="15" customHeight="1" x14ac:dyDescent="0.25">
      <c r="A84" s="20" t="s">
        <v>421</v>
      </c>
      <c r="B84" s="21" t="s">
        <v>422</v>
      </c>
      <c r="C84" s="20" t="s">
        <v>66</v>
      </c>
      <c r="D84" s="21" t="s">
        <v>162</v>
      </c>
      <c r="E84" s="42"/>
      <c r="F84" s="42"/>
      <c r="G84" s="42"/>
      <c r="H84" s="42"/>
      <c r="I84" s="42"/>
      <c r="J84" s="42"/>
      <c r="K84" s="42"/>
      <c r="L84" s="42"/>
      <c r="M84" s="42"/>
      <c r="N84" s="42"/>
      <c r="O84" s="156">
        <f>O11+O19+O27</f>
        <v>0</v>
      </c>
      <c r="P84" s="192">
        <v>0.05</v>
      </c>
      <c r="Q84" s="192">
        <v>10</v>
      </c>
      <c r="R84" s="160">
        <f xml:space="preserve"> IF($O$84=0,0,(IF($O$84&lt;225,Q84,(Q84/250*($O$84)))))</f>
        <v>0</v>
      </c>
      <c r="S84" s="141"/>
    </row>
    <row r="85" spans="1:267" ht="15" customHeight="1" x14ac:dyDescent="0.25">
      <c r="A85" s="20" t="s">
        <v>423</v>
      </c>
      <c r="B85" s="21" t="s">
        <v>424</v>
      </c>
      <c r="C85" s="20" t="s">
        <v>70</v>
      </c>
      <c r="D85" s="21" t="s">
        <v>239</v>
      </c>
      <c r="E85" s="42"/>
      <c r="F85" s="42"/>
      <c r="G85" s="42"/>
      <c r="H85" s="42"/>
      <c r="I85" s="42"/>
      <c r="J85" s="42"/>
      <c r="K85" s="42"/>
      <c r="L85" s="42"/>
      <c r="M85" s="42"/>
      <c r="N85" s="42"/>
      <c r="O85" s="374"/>
      <c r="P85" s="192" t="s">
        <v>153</v>
      </c>
      <c r="Q85" s="192">
        <v>150</v>
      </c>
      <c r="R85" s="284">
        <f>O85*Q85</f>
        <v>0</v>
      </c>
      <c r="S85" s="141"/>
    </row>
    <row r="86" spans="1:267" ht="15" customHeight="1" x14ac:dyDescent="0.25">
      <c r="A86" s="4"/>
      <c r="B86" s="4"/>
      <c r="C86" s="4"/>
      <c r="D86" s="4"/>
      <c r="E86" s="107"/>
      <c r="F86" s="107"/>
      <c r="G86" s="107"/>
      <c r="H86" s="107"/>
      <c r="I86" s="107"/>
      <c r="J86" s="107"/>
      <c r="K86" s="107"/>
      <c r="L86" s="107"/>
      <c r="M86" s="107"/>
      <c r="N86" s="515"/>
      <c r="O86" s="159"/>
      <c r="P86" s="187"/>
      <c r="Q86" s="187"/>
      <c r="R86" s="171"/>
      <c r="S86" s="379"/>
    </row>
    <row r="87" spans="1:267" ht="15" customHeight="1" x14ac:dyDescent="0.25">
      <c r="A87" s="19" t="s">
        <v>8</v>
      </c>
      <c r="B87" s="40" t="s">
        <v>338</v>
      </c>
      <c r="C87" s="4"/>
      <c r="D87" s="4"/>
      <c r="E87" s="107"/>
      <c r="F87" s="107"/>
      <c r="G87" s="107"/>
      <c r="H87" s="107"/>
      <c r="I87" s="107"/>
      <c r="J87" s="107"/>
      <c r="K87" s="107"/>
      <c r="L87" s="107"/>
      <c r="M87" s="107"/>
      <c r="N87" s="515"/>
      <c r="O87" s="159"/>
      <c r="P87" s="187"/>
      <c r="Q87" s="187"/>
      <c r="R87" s="171"/>
      <c r="S87" s="379"/>
    </row>
    <row r="88" spans="1:267" ht="15" customHeight="1" x14ac:dyDescent="0.25">
      <c r="A88" s="27" t="s">
        <v>8</v>
      </c>
      <c r="B88" s="30"/>
      <c r="C88" s="393" t="s">
        <v>8</v>
      </c>
      <c r="D88" s="21" t="s">
        <v>339</v>
      </c>
      <c r="E88" s="123"/>
      <c r="F88" s="123"/>
      <c r="G88" s="123"/>
      <c r="H88" s="123"/>
      <c r="I88" s="123"/>
      <c r="J88" s="123"/>
      <c r="K88" s="123"/>
      <c r="L88" s="123"/>
      <c r="M88" s="123"/>
      <c r="N88" s="123"/>
      <c r="O88" s="156">
        <f>SUM(E88:N88)</f>
        <v>0</v>
      </c>
      <c r="P88" s="192" t="s">
        <v>153</v>
      </c>
      <c r="Q88" s="490"/>
      <c r="R88" s="160">
        <f>Q88*O88</f>
        <v>0</v>
      </c>
      <c r="S88" s="141"/>
    </row>
    <row r="89" spans="1:267" ht="15" customHeight="1" x14ac:dyDescent="0.25">
      <c r="A89" s="27" t="s">
        <v>8</v>
      </c>
      <c r="B89" s="30"/>
      <c r="C89" s="393" t="s">
        <v>8</v>
      </c>
      <c r="D89" s="21" t="s">
        <v>339</v>
      </c>
      <c r="E89" s="123"/>
      <c r="F89" s="123"/>
      <c r="G89" s="123"/>
      <c r="H89" s="123"/>
      <c r="I89" s="123"/>
      <c r="J89" s="123"/>
      <c r="K89" s="123"/>
      <c r="L89" s="123"/>
      <c r="M89" s="123"/>
      <c r="N89" s="123"/>
      <c r="O89" s="156">
        <f t="shared" ref="O89:O92" si="7">SUM(E89:N89)</f>
        <v>0</v>
      </c>
      <c r="P89" s="192" t="s">
        <v>153</v>
      </c>
      <c r="Q89" s="490"/>
      <c r="R89" s="160">
        <f>Q89*O89</f>
        <v>0</v>
      </c>
      <c r="S89" s="141"/>
    </row>
    <row r="90" spans="1:267" ht="15" customHeight="1" x14ac:dyDescent="0.25">
      <c r="A90" s="27" t="s">
        <v>8</v>
      </c>
      <c r="B90" s="30"/>
      <c r="C90" s="393" t="s">
        <v>8</v>
      </c>
      <c r="D90" s="21" t="s">
        <v>339</v>
      </c>
      <c r="E90" s="123"/>
      <c r="F90" s="123"/>
      <c r="G90" s="123"/>
      <c r="H90" s="123"/>
      <c r="I90" s="123"/>
      <c r="J90" s="123"/>
      <c r="K90" s="123"/>
      <c r="L90" s="123"/>
      <c r="M90" s="123"/>
      <c r="N90" s="123"/>
      <c r="O90" s="156">
        <f t="shared" si="7"/>
        <v>0</v>
      </c>
      <c r="P90" s="192" t="s">
        <v>153</v>
      </c>
      <c r="Q90" s="490"/>
      <c r="R90" s="160">
        <f t="shared" ref="R90:R92" si="8">Q90*O90</f>
        <v>0</v>
      </c>
      <c r="S90" s="141"/>
    </row>
    <row r="91" spans="1:267" ht="15" customHeight="1" x14ac:dyDescent="0.25">
      <c r="A91" s="27" t="s">
        <v>8</v>
      </c>
      <c r="B91" s="30"/>
      <c r="C91" s="393" t="s">
        <v>8</v>
      </c>
      <c r="D91" s="21" t="s">
        <v>339</v>
      </c>
      <c r="E91" s="123"/>
      <c r="F91" s="123"/>
      <c r="G91" s="123"/>
      <c r="H91" s="123"/>
      <c r="I91" s="123"/>
      <c r="J91" s="123"/>
      <c r="K91" s="123"/>
      <c r="L91" s="123"/>
      <c r="M91" s="123"/>
      <c r="N91" s="123"/>
      <c r="O91" s="156">
        <f t="shared" si="7"/>
        <v>0</v>
      </c>
      <c r="P91" s="192" t="s">
        <v>153</v>
      </c>
      <c r="Q91" s="495"/>
      <c r="R91" s="160">
        <f t="shared" si="8"/>
        <v>0</v>
      </c>
      <c r="S91" s="141"/>
    </row>
    <row r="92" spans="1:267" ht="15" customHeight="1" x14ac:dyDescent="0.25">
      <c r="A92" s="27" t="s">
        <v>8</v>
      </c>
      <c r="B92" s="30"/>
      <c r="C92" s="393" t="s">
        <v>8</v>
      </c>
      <c r="D92" s="21" t="s">
        <v>339</v>
      </c>
      <c r="E92" s="123"/>
      <c r="F92" s="123"/>
      <c r="G92" s="123"/>
      <c r="H92" s="123"/>
      <c r="I92" s="123"/>
      <c r="J92" s="123"/>
      <c r="K92" s="123"/>
      <c r="L92" s="123"/>
      <c r="M92" s="123"/>
      <c r="N92" s="123"/>
      <c r="O92" s="156">
        <f t="shared" si="7"/>
        <v>0</v>
      </c>
      <c r="P92" s="192" t="s">
        <v>153</v>
      </c>
      <c r="Q92" s="495"/>
      <c r="R92" s="160">
        <f t="shared" si="8"/>
        <v>0</v>
      </c>
      <c r="S92" s="141"/>
    </row>
    <row r="93" spans="1:267" ht="15" customHeight="1" x14ac:dyDescent="0.25">
      <c r="A93" s="4"/>
      <c r="B93" s="4"/>
      <c r="C93" s="4"/>
      <c r="D93" s="4"/>
      <c r="E93" s="4"/>
      <c r="F93" s="4"/>
      <c r="G93" s="4"/>
      <c r="H93" s="4"/>
      <c r="I93" s="4"/>
      <c r="J93" s="4"/>
      <c r="K93" s="4"/>
      <c r="L93" s="4"/>
      <c r="M93" s="4"/>
      <c r="N93" s="15"/>
      <c r="O93" s="115"/>
      <c r="P93" s="187"/>
      <c r="Q93" s="115"/>
      <c r="R93" s="171"/>
      <c r="S93" s="4"/>
    </row>
    <row r="94" spans="1:267" ht="15" customHeight="1" x14ac:dyDescent="0.25">
      <c r="A94" s="19" t="s">
        <v>340</v>
      </c>
      <c r="B94" s="391" t="s">
        <v>62</v>
      </c>
      <c r="C94" s="391"/>
      <c r="D94" s="391"/>
      <c r="E94" s="391"/>
      <c r="F94" s="391"/>
      <c r="G94" s="391"/>
      <c r="H94" s="391"/>
      <c r="I94" s="391"/>
      <c r="J94" s="386"/>
      <c r="K94" s="128"/>
      <c r="L94" s="675"/>
      <c r="M94" s="675"/>
      <c r="N94" s="391"/>
      <c r="O94" s="188"/>
      <c r="P94" s="476"/>
      <c r="Q94" s="188"/>
      <c r="R94" s="170">
        <f>R113</f>
        <v>0</v>
      </c>
      <c r="S94" s="286" t="s">
        <v>341</v>
      </c>
    </row>
    <row r="95" spans="1:267" s="33" customFormat="1" ht="15" customHeight="1" x14ac:dyDescent="0.25">
      <c r="A95" s="4"/>
      <c r="B95" s="4"/>
      <c r="C95" s="4"/>
      <c r="D95" s="4"/>
      <c r="E95" s="4"/>
      <c r="F95" s="4"/>
      <c r="G95" s="4"/>
      <c r="H95" s="4"/>
      <c r="I95" s="4"/>
      <c r="J95" s="4"/>
      <c r="K95" s="4"/>
      <c r="L95" s="4"/>
      <c r="M95" s="4"/>
      <c r="N95" s="32"/>
      <c r="O95" s="477"/>
      <c r="P95" s="477"/>
      <c r="Q95" s="477"/>
      <c r="R95" s="208"/>
      <c r="S95" s="6"/>
      <c r="T95" s="6"/>
      <c r="U95" s="6"/>
      <c r="V95" s="6"/>
      <c r="W95" s="31"/>
      <c r="X95" s="31"/>
      <c r="Y95" s="31"/>
      <c r="Z95" s="31"/>
      <c r="AA95" s="31"/>
      <c r="AB95" s="31"/>
      <c r="AC95" s="31"/>
      <c r="AD95" s="31"/>
      <c r="AE95" s="31"/>
      <c r="AF95" s="31"/>
      <c r="AG95" s="31"/>
      <c r="AH95" s="31"/>
      <c r="AI95" s="31"/>
      <c r="AJ95" s="31"/>
      <c r="AK95" s="31"/>
      <c r="AL95" s="31"/>
      <c r="AM95" s="31"/>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row>
    <row r="96" spans="1:267" s="33" customFormat="1" ht="15" customHeight="1" x14ac:dyDescent="0.25">
      <c r="A96" s="19" t="s">
        <v>64</v>
      </c>
      <c r="B96" s="391" t="s">
        <v>65</v>
      </c>
      <c r="C96" s="391"/>
      <c r="D96" s="391"/>
      <c r="E96" s="391"/>
      <c r="F96" s="391"/>
      <c r="G96" s="391"/>
      <c r="H96" s="391"/>
      <c r="I96" s="391"/>
      <c r="J96" s="386"/>
      <c r="K96" s="128"/>
      <c r="L96" s="675"/>
      <c r="M96" s="675"/>
      <c r="N96" s="391"/>
      <c r="O96" s="188"/>
      <c r="P96" s="476"/>
      <c r="Q96" s="188"/>
      <c r="R96" s="170">
        <f>SUMIF($C$38:$C$92,"SUS 7",$R$38:$R$92)</f>
        <v>0</v>
      </c>
      <c r="S96" s="286" t="s">
        <v>341</v>
      </c>
      <c r="T96" s="6"/>
      <c r="U96" s="6"/>
      <c r="V96" s="6"/>
      <c r="W96" s="31"/>
      <c r="X96" s="31"/>
      <c r="Y96" s="31"/>
      <c r="Z96" s="31"/>
      <c r="AA96" s="31"/>
      <c r="AB96" s="31"/>
      <c r="AC96" s="31"/>
      <c r="AD96" s="31"/>
      <c r="AE96" s="31"/>
      <c r="AF96" s="31"/>
      <c r="AG96" s="31"/>
      <c r="AH96" s="31"/>
      <c r="AI96" s="31"/>
      <c r="AJ96" s="31"/>
      <c r="AK96" s="31"/>
      <c r="AL96" s="31"/>
      <c r="AM96" s="31"/>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row>
    <row r="97" spans="1:267" s="33" customFormat="1" ht="15" customHeight="1" x14ac:dyDescent="0.25">
      <c r="A97" s="4"/>
      <c r="B97" s="4"/>
      <c r="C97" s="4"/>
      <c r="D97" s="4"/>
      <c r="E97" s="4"/>
      <c r="F97" s="4"/>
      <c r="G97" s="4"/>
      <c r="H97" s="4"/>
      <c r="I97" s="4"/>
      <c r="J97" s="4"/>
      <c r="K97" s="4"/>
      <c r="L97" s="4"/>
      <c r="M97" s="4"/>
      <c r="N97" s="32"/>
      <c r="O97" s="477"/>
      <c r="P97" s="477"/>
      <c r="Q97" s="477"/>
      <c r="R97" s="208"/>
      <c r="S97" s="6"/>
      <c r="T97" s="6"/>
      <c r="U97" s="6"/>
      <c r="V97" s="6"/>
      <c r="W97" s="31"/>
      <c r="X97" s="31"/>
      <c r="Y97" s="31"/>
      <c r="Z97" s="31"/>
      <c r="AA97" s="31"/>
      <c r="AB97" s="31"/>
      <c r="AC97" s="31"/>
      <c r="AD97" s="31"/>
      <c r="AE97" s="31"/>
      <c r="AF97" s="31"/>
      <c r="AG97" s="31"/>
      <c r="AH97" s="31"/>
      <c r="AI97" s="31"/>
      <c r="AJ97" s="31"/>
      <c r="AK97" s="31"/>
      <c r="AL97" s="31"/>
      <c r="AM97" s="31"/>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row>
    <row r="98" spans="1:267" s="33" customFormat="1" ht="15" customHeight="1" x14ac:dyDescent="0.25">
      <c r="A98" s="19" t="s">
        <v>66</v>
      </c>
      <c r="B98" s="391" t="s">
        <v>67</v>
      </c>
      <c r="C98" s="391"/>
      <c r="D98" s="391"/>
      <c r="E98" s="391"/>
      <c r="F98" s="391"/>
      <c r="G98" s="391"/>
      <c r="H98" s="391"/>
      <c r="I98" s="391"/>
      <c r="J98" s="386"/>
      <c r="K98" s="128"/>
      <c r="L98" s="675"/>
      <c r="M98" s="675"/>
      <c r="N98" s="391"/>
      <c r="O98" s="188"/>
      <c r="P98" s="476"/>
      <c r="Q98" s="188"/>
      <c r="R98" s="170">
        <f>SUMIF($C$38:$C$92,"SI 8",$R$38:$R$92)</f>
        <v>0</v>
      </c>
      <c r="S98" s="286" t="s">
        <v>341</v>
      </c>
      <c r="T98" s="6"/>
      <c r="U98" s="6"/>
      <c r="V98" s="6"/>
      <c r="W98" s="31"/>
      <c r="X98" s="31"/>
      <c r="Y98" s="31"/>
      <c r="Z98" s="31"/>
      <c r="AA98" s="31"/>
      <c r="AB98" s="31"/>
      <c r="AC98" s="31"/>
      <c r="AD98" s="31"/>
      <c r="AE98" s="31"/>
      <c r="AF98" s="31"/>
      <c r="AG98" s="31"/>
      <c r="AH98" s="31"/>
      <c r="AI98" s="31"/>
      <c r="AJ98" s="31"/>
      <c r="AK98" s="31"/>
      <c r="AL98" s="31"/>
      <c r="AM98" s="31"/>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row>
    <row r="99" spans="1:267" s="33" customFormat="1" ht="15" customHeight="1" x14ac:dyDescent="0.25">
      <c r="A99" s="4"/>
      <c r="B99" s="4"/>
      <c r="C99" s="4"/>
      <c r="D99" s="4"/>
      <c r="E99" s="4"/>
      <c r="F99" s="4"/>
      <c r="G99" s="4"/>
      <c r="H99" s="4"/>
      <c r="I99" s="4"/>
      <c r="J99" s="4"/>
      <c r="K99" s="4"/>
      <c r="L99" s="4"/>
      <c r="M99" s="4"/>
      <c r="N99" s="32"/>
      <c r="O99" s="477"/>
      <c r="P99" s="477"/>
      <c r="Q99" s="477"/>
      <c r="R99" s="208"/>
      <c r="S99" s="6"/>
      <c r="T99" s="6"/>
      <c r="U99" s="6"/>
      <c r="V99" s="6"/>
      <c r="W99" s="31"/>
      <c r="X99" s="31"/>
      <c r="Y99" s="31"/>
      <c r="Z99" s="31"/>
      <c r="AA99" s="31"/>
      <c r="AB99" s="31"/>
      <c r="AC99" s="31"/>
      <c r="AD99" s="31"/>
      <c r="AE99" s="31"/>
      <c r="AF99" s="31"/>
      <c r="AG99" s="31"/>
      <c r="AH99" s="31"/>
      <c r="AI99" s="31"/>
      <c r="AJ99" s="31"/>
      <c r="AK99" s="31"/>
      <c r="AL99" s="31"/>
      <c r="AM99" s="31"/>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row>
    <row r="100" spans="1:267" s="33" customFormat="1" ht="15" customHeight="1" x14ac:dyDescent="0.25">
      <c r="A100" s="19" t="s">
        <v>68</v>
      </c>
      <c r="B100" s="391" t="s">
        <v>69</v>
      </c>
      <c r="C100" s="391"/>
      <c r="D100" s="391"/>
      <c r="E100" s="391"/>
      <c r="F100" s="391"/>
      <c r="G100" s="391"/>
      <c r="H100" s="391"/>
      <c r="I100" s="391"/>
      <c r="J100" s="386"/>
      <c r="K100" s="128"/>
      <c r="L100" s="675"/>
      <c r="M100" s="675"/>
      <c r="N100" s="391"/>
      <c r="O100" s="188"/>
      <c r="P100" s="476"/>
      <c r="Q100" s="188"/>
      <c r="R100" s="170">
        <f>SUMIF($C$38:$C$92,"SD 9",$R$38:$R$92)</f>
        <v>0</v>
      </c>
      <c r="S100" s="286" t="s">
        <v>341</v>
      </c>
      <c r="T100" s="6"/>
      <c r="U100" s="6"/>
      <c r="V100" s="6"/>
      <c r="W100" s="31"/>
      <c r="X100" s="31"/>
      <c r="Y100" s="31"/>
      <c r="Z100" s="31"/>
      <c r="AA100" s="31"/>
      <c r="AB100" s="31"/>
      <c r="AC100" s="31"/>
      <c r="AD100" s="31"/>
      <c r="AE100" s="31"/>
      <c r="AF100" s="31"/>
      <c r="AG100" s="31"/>
      <c r="AH100" s="31"/>
      <c r="AI100" s="31"/>
      <c r="AJ100" s="31"/>
      <c r="AK100" s="31"/>
      <c r="AL100" s="31"/>
      <c r="AM100" s="31"/>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row>
    <row r="101" spans="1:267" ht="15" customHeight="1" x14ac:dyDescent="0.25">
      <c r="A101" s="100"/>
      <c r="B101" s="4"/>
      <c r="C101" s="4"/>
      <c r="D101" s="4"/>
      <c r="E101" s="4"/>
      <c r="F101" s="4"/>
      <c r="G101" s="4"/>
      <c r="H101" s="4"/>
      <c r="I101" s="4"/>
      <c r="J101" s="4"/>
      <c r="K101" s="4"/>
      <c r="L101" s="4"/>
      <c r="M101" s="4"/>
      <c r="N101" s="15"/>
      <c r="O101" s="115"/>
      <c r="P101" s="187"/>
      <c r="Q101" s="115"/>
      <c r="R101" s="171"/>
      <c r="S101" s="95"/>
    </row>
    <row r="102" spans="1:267" ht="15" customHeight="1" x14ac:dyDescent="0.25">
      <c r="A102" s="19" t="s">
        <v>70</v>
      </c>
      <c r="B102" s="391" t="s">
        <v>71</v>
      </c>
      <c r="C102" s="391"/>
      <c r="D102" s="391"/>
      <c r="E102" s="391"/>
      <c r="F102" s="391"/>
      <c r="G102" s="391"/>
      <c r="H102" s="391"/>
      <c r="I102" s="391"/>
      <c r="J102" s="386"/>
      <c r="K102" s="128"/>
      <c r="L102" s="675"/>
      <c r="M102" s="675"/>
      <c r="N102" s="391"/>
      <c r="O102" s="188"/>
      <c r="P102" s="476"/>
      <c r="Q102" s="188"/>
      <c r="R102" s="170">
        <f>SUMIF(C38:C92,"SAA 10",R38:R92)</f>
        <v>0</v>
      </c>
      <c r="S102" s="286" t="s">
        <v>341</v>
      </c>
    </row>
    <row r="103" spans="1:267" ht="15" customHeight="1" x14ac:dyDescent="0.25">
      <c r="A103" s="4"/>
      <c r="B103" s="4"/>
      <c r="C103" s="4"/>
      <c r="D103" s="4"/>
      <c r="E103" s="4"/>
      <c r="F103" s="4"/>
      <c r="G103" s="4"/>
      <c r="H103" s="4"/>
      <c r="I103" s="4"/>
      <c r="J103" s="4"/>
      <c r="K103" s="4"/>
      <c r="L103" s="4"/>
      <c r="M103" s="4"/>
      <c r="N103" s="15"/>
      <c r="O103" s="115"/>
      <c r="P103" s="187"/>
      <c r="Q103" s="115"/>
      <c r="R103" s="103"/>
      <c r="S103" s="4"/>
    </row>
    <row r="104" spans="1:267" ht="15" customHeight="1" x14ac:dyDescent="0.25">
      <c r="A104" s="34"/>
      <c r="B104" s="125"/>
      <c r="C104" s="125"/>
      <c r="D104" s="125"/>
      <c r="E104" s="125"/>
      <c r="F104" s="125"/>
      <c r="G104" s="125"/>
      <c r="H104" s="125"/>
      <c r="I104" s="125"/>
      <c r="J104" s="125"/>
      <c r="K104" s="125"/>
      <c r="L104" s="125"/>
      <c r="M104" s="125"/>
      <c r="N104" s="35"/>
      <c r="O104" s="146"/>
      <c r="P104" s="478"/>
      <c r="Q104" s="146"/>
      <c r="R104" s="126"/>
      <c r="S104" s="38"/>
    </row>
    <row r="105" spans="1:267" s="4" customFormat="1" ht="15" customHeight="1" x14ac:dyDescent="0.25">
      <c r="A105" s="693" t="s">
        <v>72</v>
      </c>
      <c r="B105" s="693"/>
      <c r="O105" s="115"/>
      <c r="P105" s="115"/>
      <c r="Q105" s="115"/>
      <c r="R105" s="103"/>
      <c r="S105" s="39"/>
    </row>
    <row r="106" spans="1:267" s="4" customFormat="1" ht="15" customHeight="1" x14ac:dyDescent="0.25">
      <c r="A106" s="40" t="s">
        <v>340</v>
      </c>
      <c r="B106" s="3" t="s">
        <v>73</v>
      </c>
      <c r="D106" s="155" t="s">
        <v>74</v>
      </c>
      <c r="E106" s="666" t="s">
        <v>342</v>
      </c>
      <c r="F106" s="668"/>
      <c r="G106" s="115"/>
      <c r="H106" s="115"/>
      <c r="I106" s="115"/>
      <c r="J106" s="115"/>
      <c r="K106" s="115"/>
      <c r="L106" s="115"/>
      <c r="M106" s="115"/>
      <c r="N106" s="115"/>
      <c r="O106" s="115"/>
      <c r="P106" s="115"/>
      <c r="Q106" s="115"/>
      <c r="R106" s="172" t="s">
        <v>425</v>
      </c>
      <c r="S106" s="155" t="s">
        <v>77</v>
      </c>
    </row>
    <row r="107" spans="1:267" s="4" customFormat="1" ht="15" customHeight="1" x14ac:dyDescent="0.25">
      <c r="A107" s="26" t="s">
        <v>78</v>
      </c>
      <c r="B107" s="41" t="s">
        <v>79</v>
      </c>
      <c r="D107" s="399">
        <v>6100</v>
      </c>
      <c r="E107" s="670">
        <f t="shared" ref="E107:E112" si="9">R107*D107</f>
        <v>0</v>
      </c>
      <c r="F107" s="672"/>
      <c r="G107" s="115"/>
      <c r="H107" s="115"/>
      <c r="I107" s="115"/>
      <c r="J107" s="115"/>
      <c r="K107" s="115"/>
      <c r="L107" s="115"/>
      <c r="M107" s="115"/>
      <c r="N107" s="115"/>
      <c r="O107" s="115"/>
      <c r="P107" s="115"/>
      <c r="Q107" s="115" t="s">
        <v>78</v>
      </c>
      <c r="R107" s="156">
        <f>SUMIF($C$38:$C$92,"SUP 1",$R$38:$R$92)</f>
        <v>0</v>
      </c>
      <c r="S107" s="173">
        <v>1.4</v>
      </c>
    </row>
    <row r="108" spans="1:267" s="4" customFormat="1" ht="15" customHeight="1" x14ac:dyDescent="0.25">
      <c r="A108" s="26" t="s">
        <v>80</v>
      </c>
      <c r="B108" s="26" t="s">
        <v>81</v>
      </c>
      <c r="D108" s="399">
        <v>9000</v>
      </c>
      <c r="E108" s="670">
        <f t="shared" si="9"/>
        <v>0</v>
      </c>
      <c r="F108" s="672"/>
      <c r="G108" s="115"/>
      <c r="H108" s="115"/>
      <c r="I108" s="115"/>
      <c r="J108" s="115"/>
      <c r="K108" s="115"/>
      <c r="L108" s="115"/>
      <c r="M108" s="115"/>
      <c r="N108" s="115"/>
      <c r="O108" s="115"/>
      <c r="P108" s="115"/>
      <c r="Q108" s="115" t="s">
        <v>80</v>
      </c>
      <c r="R108" s="156">
        <f>SUMIF($C$38:$C$92,"SUP 2",$R$38:$R$92)</f>
        <v>0</v>
      </c>
      <c r="S108" s="174">
        <v>1.45</v>
      </c>
    </row>
    <row r="109" spans="1:267" s="4" customFormat="1" ht="15" customHeight="1" x14ac:dyDescent="0.25">
      <c r="A109" s="26" t="s">
        <v>82</v>
      </c>
      <c r="B109" s="43" t="s">
        <v>83</v>
      </c>
      <c r="D109" s="399">
        <v>7200</v>
      </c>
      <c r="E109" s="670">
        <f t="shared" si="9"/>
        <v>0</v>
      </c>
      <c r="F109" s="672"/>
      <c r="G109" s="115"/>
      <c r="H109" s="115"/>
      <c r="I109" s="115"/>
      <c r="J109" s="115"/>
      <c r="K109" s="115"/>
      <c r="L109" s="115"/>
      <c r="M109" s="115"/>
      <c r="N109" s="115"/>
      <c r="O109" s="115"/>
      <c r="P109" s="115"/>
      <c r="Q109" s="115" t="s">
        <v>82</v>
      </c>
      <c r="R109" s="156">
        <f>SUMIF($C$38:$C$92,"SUP 3",$R$38:$R$92)</f>
        <v>0</v>
      </c>
      <c r="S109" s="174">
        <v>1.24</v>
      </c>
    </row>
    <row r="110" spans="1:267" s="4" customFormat="1" ht="15" customHeight="1" x14ac:dyDescent="0.25">
      <c r="A110" s="26" t="s">
        <v>84</v>
      </c>
      <c r="B110" s="43" t="s">
        <v>85</v>
      </c>
      <c r="D110" s="399">
        <v>3600</v>
      </c>
      <c r="E110" s="670">
        <f t="shared" si="9"/>
        <v>0</v>
      </c>
      <c r="F110" s="672"/>
      <c r="G110" s="115"/>
      <c r="H110" s="115"/>
      <c r="I110" s="115"/>
      <c r="J110" s="115"/>
      <c r="K110" s="115"/>
      <c r="L110" s="115"/>
      <c r="M110" s="115"/>
      <c r="N110" s="115"/>
      <c r="O110" s="115"/>
      <c r="P110" s="115"/>
      <c r="Q110" s="115" t="s">
        <v>84</v>
      </c>
      <c r="R110" s="156">
        <f>SUMIF($C$38:$C$92,"SUP 4",$R$38:$R$92)</f>
        <v>0</v>
      </c>
      <c r="S110" s="174">
        <v>1.19</v>
      </c>
    </row>
    <row r="111" spans="1:267" s="4" customFormat="1" ht="15" customHeight="1" x14ac:dyDescent="0.25">
      <c r="A111" s="26" t="s">
        <v>86</v>
      </c>
      <c r="B111" s="43" t="s">
        <v>87</v>
      </c>
      <c r="D111" s="399">
        <v>6300</v>
      </c>
      <c r="E111" s="670">
        <f t="shared" si="9"/>
        <v>0</v>
      </c>
      <c r="F111" s="672"/>
      <c r="G111" s="115"/>
      <c r="H111" s="115"/>
      <c r="I111" s="115"/>
      <c r="J111" s="115"/>
      <c r="K111" s="115"/>
      <c r="L111" s="115"/>
      <c r="M111" s="115"/>
      <c r="N111" s="115"/>
      <c r="O111" s="115"/>
      <c r="P111" s="115"/>
      <c r="Q111" s="115" t="s">
        <v>86</v>
      </c>
      <c r="R111" s="156">
        <f>SUMIF($C$38:$C$92,"SUP 5",$R$38:$R$92)</f>
        <v>0</v>
      </c>
      <c r="S111" s="174">
        <v>1.35</v>
      </c>
    </row>
    <row r="112" spans="1:267" s="4" customFormat="1" ht="15" customHeight="1" x14ac:dyDescent="0.25">
      <c r="A112" s="26" t="s">
        <v>88</v>
      </c>
      <c r="B112" s="43" t="s">
        <v>89</v>
      </c>
      <c r="D112" s="399">
        <v>8900</v>
      </c>
      <c r="E112" s="661">
        <f t="shared" si="9"/>
        <v>0</v>
      </c>
      <c r="F112" s="663"/>
      <c r="G112" s="115"/>
      <c r="H112" s="115"/>
      <c r="I112" s="115"/>
      <c r="J112" s="115"/>
      <c r="K112" s="115"/>
      <c r="L112" s="115"/>
      <c r="M112" s="115"/>
      <c r="N112" s="115"/>
      <c r="O112" s="115"/>
      <c r="P112" s="115"/>
      <c r="Q112" s="115" t="s">
        <v>88</v>
      </c>
      <c r="R112" s="156">
        <f>SUMIF($C$38:$C$92,"SUP 6",$R$38:$R$92)</f>
        <v>0</v>
      </c>
      <c r="S112" s="174">
        <v>1.83</v>
      </c>
    </row>
    <row r="113" spans="1:19" s="4" customFormat="1" ht="15" customHeight="1" thickBot="1" x14ac:dyDescent="0.3">
      <c r="A113" s="111"/>
      <c r="B113" s="47"/>
      <c r="D113" s="165" t="s">
        <v>62</v>
      </c>
      <c r="E113" s="643">
        <f>SUM(E107:F112)</f>
        <v>0</v>
      </c>
      <c r="F113" s="700"/>
      <c r="G113" s="115"/>
      <c r="H113" s="115"/>
      <c r="I113" s="115"/>
      <c r="J113" s="115"/>
      <c r="K113" s="115"/>
      <c r="L113" s="115"/>
      <c r="M113" s="115"/>
      <c r="N113" s="115"/>
      <c r="O113" s="115"/>
      <c r="P113" s="115"/>
      <c r="Q113" s="163" t="s">
        <v>90</v>
      </c>
      <c r="R113" s="158">
        <f>SUM(R107:R112)</f>
        <v>0</v>
      </c>
      <c r="S113" s="196">
        <v>1</v>
      </c>
    </row>
    <row r="114" spans="1:19" s="4" customFormat="1" ht="15" customHeight="1" thickTop="1" x14ac:dyDescent="0.25">
      <c r="A114" s="112"/>
      <c r="D114" s="115"/>
      <c r="E114" s="115"/>
      <c r="F114" s="115"/>
      <c r="G114" s="115"/>
      <c r="H114" s="115"/>
      <c r="I114" s="115"/>
      <c r="J114" s="115"/>
      <c r="K114" s="115"/>
      <c r="L114" s="115"/>
      <c r="M114" s="115"/>
      <c r="N114" s="115"/>
      <c r="O114" s="115"/>
      <c r="P114" s="115"/>
      <c r="Q114" s="115"/>
      <c r="R114" s="171"/>
      <c r="S114" s="175"/>
    </row>
    <row r="115" spans="1:19" s="4" customFormat="1" ht="15" customHeight="1" thickBot="1" x14ac:dyDescent="0.3">
      <c r="A115" s="40" t="s">
        <v>91</v>
      </c>
      <c r="B115" s="3" t="s">
        <v>92</v>
      </c>
      <c r="D115" s="115"/>
      <c r="E115" s="115"/>
      <c r="F115" s="115"/>
      <c r="G115" s="115"/>
      <c r="H115" s="115"/>
      <c r="I115" s="115"/>
      <c r="J115" s="115"/>
      <c r="K115" s="115"/>
      <c r="L115" s="115"/>
      <c r="M115" s="115"/>
      <c r="N115" s="115"/>
      <c r="O115" s="115"/>
      <c r="P115" s="115"/>
      <c r="Q115" s="163" t="s">
        <v>93</v>
      </c>
      <c r="R115" s="158">
        <f>(R107*S107)+(R108*S108)+(R109*S109)+(R110*S110)+(R111*S111)+(R112*S112)</f>
        <v>0</v>
      </c>
      <c r="S115" s="196" t="e">
        <f>S113/R113*R115</f>
        <v>#DIV/0!</v>
      </c>
    </row>
    <row r="116" spans="1:19" s="4" customFormat="1" ht="15" customHeight="1" thickTop="1" x14ac:dyDescent="0.25">
      <c r="A116" s="379"/>
      <c r="B116" s="379"/>
      <c r="C116" s="46"/>
      <c r="D116" s="155" t="s">
        <v>74</v>
      </c>
      <c r="E116" s="666" t="s">
        <v>346</v>
      </c>
      <c r="F116" s="668"/>
      <c r="G116" s="115"/>
      <c r="H116" s="115"/>
      <c r="I116" s="115"/>
      <c r="J116" s="115"/>
      <c r="K116" s="115"/>
      <c r="L116" s="115"/>
      <c r="M116" s="115"/>
      <c r="N116" s="115"/>
      <c r="O116" s="115"/>
      <c r="P116" s="115"/>
      <c r="Q116" s="115"/>
      <c r="R116" s="295"/>
      <c r="S116" s="296"/>
    </row>
    <row r="117" spans="1:19" s="4" customFormat="1" ht="15" customHeight="1" thickBot="1" x14ac:dyDescent="0.3">
      <c r="A117" s="40" t="s">
        <v>70</v>
      </c>
      <c r="B117" s="3" t="s">
        <v>95</v>
      </c>
      <c r="D117" s="399">
        <v>300</v>
      </c>
      <c r="E117" s="661">
        <f>R117*D117</f>
        <v>0</v>
      </c>
      <c r="F117" s="663"/>
      <c r="G117" s="115"/>
      <c r="H117" s="115"/>
      <c r="I117" s="115"/>
      <c r="J117" s="115"/>
      <c r="K117" s="115"/>
      <c r="L117" s="115"/>
      <c r="M117" s="115"/>
      <c r="N117" s="115"/>
      <c r="O117" s="115"/>
      <c r="P117" s="115"/>
      <c r="Q117" s="163" t="s">
        <v>96</v>
      </c>
      <c r="R117" s="158">
        <f>R102</f>
        <v>0</v>
      </c>
      <c r="S117" s="297"/>
    </row>
    <row r="118" spans="1:19" s="4" customFormat="1" ht="15" customHeight="1" thickTop="1" thickBot="1" x14ac:dyDescent="0.3">
      <c r="D118" s="165" t="s">
        <v>97</v>
      </c>
      <c r="E118" s="643">
        <f>SUM(E117)</f>
        <v>0</v>
      </c>
      <c r="F118" s="700"/>
      <c r="G118" s="115"/>
      <c r="H118" s="115"/>
      <c r="I118" s="115"/>
      <c r="J118" s="115"/>
      <c r="K118" s="115"/>
      <c r="L118" s="115"/>
      <c r="M118" s="115"/>
      <c r="N118" s="115"/>
      <c r="O118" s="115"/>
      <c r="P118" s="115"/>
      <c r="Q118" s="115"/>
      <c r="R118" s="171"/>
      <c r="S118" s="175"/>
    </row>
    <row r="119" spans="1:19" s="4" customFormat="1" ht="15" customHeight="1" thickTop="1" x14ac:dyDescent="0.25">
      <c r="A119" s="383"/>
      <c r="B119" s="383"/>
      <c r="C119" s="383"/>
      <c r="D119" s="206"/>
      <c r="E119" s="207"/>
      <c r="F119" s="298"/>
      <c r="G119" s="383"/>
      <c r="H119" s="383"/>
      <c r="I119" s="383"/>
      <c r="J119" s="383"/>
      <c r="K119" s="383"/>
      <c r="L119" s="383"/>
      <c r="M119" s="383"/>
      <c r="N119" s="383"/>
      <c r="O119" s="148"/>
      <c r="P119" s="148"/>
      <c r="Q119" s="148"/>
      <c r="R119" s="299"/>
      <c r="S119" s="51"/>
    </row>
    <row r="120" spans="1:19" s="4" customFormat="1" ht="15" customHeight="1" x14ac:dyDescent="0.25">
      <c r="A120" s="34"/>
      <c r="B120" s="125"/>
      <c r="C120" s="125"/>
      <c r="D120" s="146"/>
      <c r="E120" s="146"/>
      <c r="F120" s="300"/>
      <c r="G120" s="125"/>
      <c r="H120" s="125"/>
      <c r="I120" s="125"/>
      <c r="J120" s="125"/>
      <c r="K120" s="125"/>
      <c r="L120" s="125"/>
      <c r="M120" s="125"/>
      <c r="N120" s="125"/>
      <c r="O120" s="146"/>
      <c r="P120" s="146"/>
      <c r="Q120" s="146"/>
      <c r="R120" s="126"/>
      <c r="S120" s="38"/>
    </row>
    <row r="121" spans="1:19" s="4" customFormat="1" ht="15" customHeight="1" x14ac:dyDescent="0.2">
      <c r="A121" s="714" t="s">
        <v>98</v>
      </c>
      <c r="B121" s="715"/>
      <c r="D121" s="115"/>
      <c r="E121" s="115"/>
      <c r="F121" s="115"/>
      <c r="G121" s="60"/>
      <c r="H121" s="301"/>
      <c r="I121" s="60"/>
      <c r="J121" s="301"/>
      <c r="K121" s="60"/>
      <c r="L121" s="301"/>
      <c r="M121" s="60"/>
      <c r="N121" s="61"/>
      <c r="O121" s="215"/>
      <c r="P121" s="187"/>
      <c r="Q121" s="115"/>
      <c r="R121" s="103"/>
      <c r="S121" s="39"/>
    </row>
    <row r="122" spans="1:19" s="4" customFormat="1" ht="15" customHeight="1" x14ac:dyDescent="0.25">
      <c r="A122" s="40" t="s">
        <v>99</v>
      </c>
      <c r="B122" s="40" t="s">
        <v>100</v>
      </c>
      <c r="C122" s="164" t="s">
        <v>101</v>
      </c>
      <c r="D122" s="164" t="s">
        <v>102</v>
      </c>
      <c r="E122" s="654">
        <f>E118+E113</f>
        <v>0</v>
      </c>
      <c r="F122" s="656"/>
      <c r="G122" s="57">
        <v>1</v>
      </c>
      <c r="I122" s="302"/>
      <c r="J122" s="302"/>
      <c r="K122" s="79"/>
      <c r="L122" s="302"/>
      <c r="M122" s="79"/>
      <c r="O122" s="115"/>
      <c r="P122" s="187"/>
      <c r="Q122" s="115"/>
      <c r="R122" s="103"/>
      <c r="S122" s="39"/>
    </row>
    <row r="123" spans="1:19" s="4" customFormat="1" ht="15" customHeight="1" x14ac:dyDescent="0.2">
      <c r="A123" s="22">
        <v>1</v>
      </c>
      <c r="B123" s="136" t="s">
        <v>103</v>
      </c>
      <c r="C123" s="214">
        <v>0</v>
      </c>
      <c r="D123" s="157">
        <f>E122/G122*C123</f>
        <v>0</v>
      </c>
      <c r="E123" s="636" t="s">
        <v>8</v>
      </c>
      <c r="F123" s="620"/>
      <c r="G123" s="167"/>
      <c r="I123" s="302"/>
      <c r="J123" s="302"/>
      <c r="K123" s="79"/>
      <c r="L123" s="65"/>
      <c r="M123" s="79"/>
      <c r="O123" s="115"/>
      <c r="P123" s="187"/>
      <c r="Q123" s="115"/>
      <c r="R123" s="103"/>
      <c r="S123" s="39"/>
    </row>
    <row r="124" spans="1:19" s="4" customFormat="1" ht="15" customHeight="1" x14ac:dyDescent="0.2">
      <c r="A124" s="22">
        <v>2</v>
      </c>
      <c r="B124" s="136" t="s">
        <v>104</v>
      </c>
      <c r="C124" s="214" t="s">
        <v>8</v>
      </c>
      <c r="D124" s="181" t="s">
        <v>8</v>
      </c>
      <c r="E124" s="636" t="s">
        <v>105</v>
      </c>
      <c r="F124" s="620"/>
      <c r="G124" s="167"/>
      <c r="I124" s="302"/>
      <c r="J124" s="302"/>
      <c r="K124" s="79"/>
      <c r="L124" s="65"/>
      <c r="M124" s="79"/>
      <c r="O124" s="115"/>
      <c r="P124" s="187"/>
      <c r="Q124" s="115"/>
      <c r="R124" s="103"/>
      <c r="S124" s="39"/>
    </row>
    <row r="125" spans="1:19" s="4" customFormat="1" ht="15" customHeight="1" x14ac:dyDescent="0.2">
      <c r="A125" s="22">
        <v>3</v>
      </c>
      <c r="B125" s="136" t="s">
        <v>106</v>
      </c>
      <c r="C125" s="214" t="s">
        <v>8</v>
      </c>
      <c r="D125" s="181" t="s">
        <v>8</v>
      </c>
      <c r="E125" s="636" t="s">
        <v>105</v>
      </c>
      <c r="F125" s="620"/>
      <c r="G125" s="167"/>
      <c r="I125" s="302"/>
      <c r="J125" s="302"/>
      <c r="K125" s="79"/>
      <c r="L125" s="65"/>
      <c r="M125" s="79"/>
      <c r="O125" s="115"/>
      <c r="P125" s="187"/>
      <c r="Q125" s="115"/>
      <c r="R125" s="103"/>
      <c r="S125" s="39"/>
    </row>
    <row r="126" spans="1:19" s="4" customFormat="1" ht="15" customHeight="1" x14ac:dyDescent="0.2">
      <c r="A126" s="22">
        <v>4</v>
      </c>
      <c r="B126" s="136" t="s">
        <v>107</v>
      </c>
      <c r="C126" s="287" t="s">
        <v>108</v>
      </c>
      <c r="D126" s="157">
        <f>E118/100*75</f>
        <v>0</v>
      </c>
      <c r="E126" s="636" t="str">
        <f>D124</f>
        <v>---</v>
      </c>
      <c r="F126" s="620"/>
      <c r="G126" s="167"/>
      <c r="I126" s="302"/>
      <c r="J126" s="302"/>
      <c r="K126" s="79"/>
      <c r="L126" s="65"/>
      <c r="M126" s="79"/>
      <c r="O126" s="115"/>
      <c r="P126" s="187"/>
      <c r="Q126" s="115"/>
      <c r="R126" s="103"/>
      <c r="S126" s="39"/>
    </row>
    <row r="127" spans="1:19" s="4" customFormat="1" ht="15" customHeight="1" x14ac:dyDescent="0.2">
      <c r="A127" s="22">
        <v>5</v>
      </c>
      <c r="B127" s="136" t="s">
        <v>109</v>
      </c>
      <c r="C127" s="287">
        <v>0.1</v>
      </c>
      <c r="D127" s="157">
        <f>(E122+D123+D126)/G122*C127</f>
        <v>0</v>
      </c>
      <c r="E127" s="636" t="s">
        <v>8</v>
      </c>
      <c r="F127" s="620"/>
      <c r="G127" s="167"/>
      <c r="H127" s="6"/>
      <c r="I127" s="302"/>
      <c r="J127" s="302"/>
      <c r="K127" s="79"/>
      <c r="L127" s="65"/>
      <c r="M127" s="79"/>
      <c r="O127" s="115"/>
      <c r="P127" s="187"/>
      <c r="Q127" s="115"/>
      <c r="R127" s="103"/>
      <c r="S127" s="39"/>
    </row>
    <row r="128" spans="1:19" s="4" customFormat="1" ht="15" customHeight="1" thickBot="1" x14ac:dyDescent="0.25">
      <c r="A128" s="44"/>
      <c r="C128" s="115"/>
      <c r="D128" s="163" t="s">
        <v>110</v>
      </c>
      <c r="E128" s="643">
        <f>E122+(D123+D126+D127)</f>
        <v>0</v>
      </c>
      <c r="F128" s="700"/>
      <c r="G128" s="57"/>
      <c r="H128" s="62"/>
      <c r="I128" s="302"/>
      <c r="J128" s="302"/>
      <c r="K128" s="79"/>
      <c r="L128" s="65"/>
      <c r="M128" s="79"/>
      <c r="O128" s="115"/>
      <c r="P128" s="187"/>
      <c r="Q128" s="115"/>
      <c r="R128" s="103"/>
      <c r="S128" s="39"/>
    </row>
    <row r="129" spans="1:19" s="4" customFormat="1" ht="15" customHeight="1" thickTop="1" x14ac:dyDescent="0.2">
      <c r="A129" s="44"/>
      <c r="C129" s="115"/>
      <c r="D129" s="163"/>
      <c r="E129" s="169"/>
      <c r="F129" s="57"/>
      <c r="G129" s="57"/>
      <c r="H129" s="62"/>
      <c r="I129" s="302"/>
      <c r="J129" s="302"/>
      <c r="K129" s="65"/>
      <c r="L129" s="65"/>
      <c r="M129" s="79"/>
      <c r="O129" s="115"/>
      <c r="P129" s="187"/>
      <c r="Q129" s="115"/>
      <c r="R129" s="103"/>
      <c r="S129" s="39"/>
    </row>
    <row r="130" spans="1:19" s="4" customFormat="1" ht="15" customHeight="1" x14ac:dyDescent="0.2">
      <c r="A130" s="40" t="s">
        <v>99</v>
      </c>
      <c r="B130" s="40" t="s">
        <v>111</v>
      </c>
      <c r="C130" s="619" t="s">
        <v>112</v>
      </c>
      <c r="D130" s="620"/>
      <c r="E130" s="654">
        <f>E128</f>
        <v>0</v>
      </c>
      <c r="F130" s="656"/>
      <c r="G130" s="57"/>
      <c r="H130" s="6"/>
      <c r="I130" s="302"/>
      <c r="J130" s="302"/>
      <c r="K130" s="65"/>
      <c r="L130" s="65"/>
      <c r="M130" s="79"/>
      <c r="O130" s="115"/>
      <c r="P130" s="187"/>
      <c r="Q130" s="115"/>
      <c r="R130" s="103"/>
      <c r="S130" s="39"/>
    </row>
    <row r="131" spans="1:19" s="4" customFormat="1" ht="15" customHeight="1" x14ac:dyDescent="0.2">
      <c r="A131" s="22">
        <v>1</v>
      </c>
      <c r="B131" s="22" t="s">
        <v>113</v>
      </c>
      <c r="C131" s="604" t="s">
        <v>8</v>
      </c>
      <c r="D131" s="623"/>
      <c r="E131" s="636" t="s">
        <v>105</v>
      </c>
      <c r="F131" s="620"/>
      <c r="G131" s="57"/>
      <c r="H131" s="6"/>
      <c r="J131" s="302"/>
      <c r="K131" s="65"/>
      <c r="L131" s="65"/>
      <c r="M131" s="79"/>
      <c r="O131" s="115"/>
      <c r="P131" s="187"/>
      <c r="Q131" s="115"/>
      <c r="R131" s="103"/>
      <c r="S131" s="39"/>
    </row>
    <row r="132" spans="1:19" s="4" customFormat="1" ht="15" customHeight="1" x14ac:dyDescent="0.2">
      <c r="A132" s="22">
        <v>2</v>
      </c>
      <c r="B132" s="22" t="s">
        <v>347</v>
      </c>
      <c r="C132" s="604" t="s">
        <v>8</v>
      </c>
      <c r="D132" s="623"/>
      <c r="E132" s="636" t="s">
        <v>105</v>
      </c>
      <c r="F132" s="620"/>
      <c r="G132" s="57"/>
      <c r="H132" s="6"/>
      <c r="J132" s="302"/>
      <c r="K132" s="65"/>
      <c r="L132" s="65"/>
      <c r="M132" s="79"/>
      <c r="O132" s="115"/>
      <c r="P132" s="187"/>
      <c r="Q132" s="115"/>
      <c r="R132" s="103"/>
      <c r="S132" s="39"/>
    </row>
    <row r="133" spans="1:19" s="4" customFormat="1" ht="15" customHeight="1" x14ac:dyDescent="0.2">
      <c r="A133" s="22">
        <v>3</v>
      </c>
      <c r="B133" s="22" t="s">
        <v>115</v>
      </c>
      <c r="C133" s="604" t="s">
        <v>8</v>
      </c>
      <c r="D133" s="623"/>
      <c r="E133" s="636" t="s">
        <v>105</v>
      </c>
      <c r="F133" s="620"/>
      <c r="G133" s="57"/>
      <c r="H133" s="6"/>
      <c r="J133" s="302"/>
      <c r="K133" s="65"/>
      <c r="L133" s="65"/>
      <c r="M133" s="79"/>
      <c r="O133" s="115"/>
      <c r="P133" s="187"/>
      <c r="Q133" s="115"/>
      <c r="R133" s="103"/>
      <c r="S133" s="39"/>
    </row>
    <row r="134" spans="1:19" s="4" customFormat="1" ht="15" customHeight="1" x14ac:dyDescent="0.2">
      <c r="A134" s="22">
        <v>4</v>
      </c>
      <c r="B134" s="22" t="s">
        <v>116</v>
      </c>
      <c r="C134" s="604" t="s">
        <v>8</v>
      </c>
      <c r="D134" s="623"/>
      <c r="E134" s="636" t="s">
        <v>105</v>
      </c>
      <c r="F134" s="620"/>
      <c r="G134" s="57"/>
      <c r="H134" s="6"/>
      <c r="J134" s="302"/>
      <c r="K134" s="65"/>
      <c r="L134" s="65"/>
      <c r="M134" s="79"/>
      <c r="O134" s="115"/>
      <c r="P134" s="187"/>
      <c r="Q134" s="115"/>
      <c r="R134" s="103"/>
      <c r="S134" s="39"/>
    </row>
    <row r="135" spans="1:19" s="4" customFormat="1" ht="15" customHeight="1" thickBot="1" x14ac:dyDescent="0.25">
      <c r="A135" s="125"/>
      <c r="B135" s="125"/>
      <c r="C135" s="613" t="s">
        <v>117</v>
      </c>
      <c r="D135" s="614"/>
      <c r="E135" s="643">
        <f>E128</f>
        <v>0</v>
      </c>
      <c r="F135" s="700"/>
      <c r="G135" s="143">
        <v>0.4</v>
      </c>
      <c r="H135" s="62" t="s">
        <v>118</v>
      </c>
      <c r="J135" s="302"/>
      <c r="K135" s="65"/>
      <c r="L135" s="65"/>
      <c r="M135" s="79"/>
      <c r="O135" s="115"/>
      <c r="P135" s="187"/>
      <c r="Q135" s="115"/>
      <c r="R135" s="103"/>
      <c r="S135" s="39"/>
    </row>
    <row r="136" spans="1:19" s="4" customFormat="1" ht="15" customHeight="1" thickTop="1" x14ac:dyDescent="0.2">
      <c r="A136" s="64"/>
      <c r="B136" s="65"/>
      <c r="C136" s="65"/>
      <c r="D136" s="66"/>
      <c r="E136" s="66"/>
      <c r="F136" s="67"/>
      <c r="G136" s="65"/>
      <c r="H136" s="303">
        <v>-1</v>
      </c>
      <c r="I136" s="303">
        <v>-1</v>
      </c>
      <c r="J136" s="303">
        <v>-1</v>
      </c>
      <c r="K136" s="301"/>
      <c r="L136" s="301"/>
      <c r="M136" s="60"/>
      <c r="N136" s="649"/>
      <c r="O136" s="649"/>
      <c r="P136" s="187"/>
      <c r="Q136" s="115"/>
      <c r="R136" s="103"/>
      <c r="S136" s="51"/>
    </row>
    <row r="137" spans="1:19" s="4" customFormat="1" ht="15" customHeight="1" x14ac:dyDescent="0.2">
      <c r="A137" s="69"/>
      <c r="B137" s="125"/>
      <c r="C137" s="125"/>
      <c r="D137" s="125"/>
      <c r="E137" s="125"/>
      <c r="F137" s="125"/>
      <c r="G137" s="70"/>
      <c r="H137" s="70"/>
      <c r="I137" s="70"/>
      <c r="J137" s="70"/>
      <c r="K137" s="70"/>
      <c r="L137" s="70"/>
      <c r="M137" s="70"/>
      <c r="N137" s="304"/>
      <c r="O137" s="479"/>
      <c r="P137" s="478"/>
      <c r="Q137" s="146"/>
      <c r="R137" s="126"/>
      <c r="S137" s="38"/>
    </row>
    <row r="138" spans="1:19" s="4" customFormat="1" ht="15" customHeight="1" x14ac:dyDescent="0.2">
      <c r="A138" s="71" t="s">
        <v>119</v>
      </c>
      <c r="B138" s="65"/>
      <c r="C138" s="642" t="s">
        <v>8</v>
      </c>
      <c r="D138" s="601"/>
      <c r="E138" s="601"/>
      <c r="F138" s="602"/>
      <c r="G138" s="49"/>
      <c r="H138" s="49"/>
      <c r="I138" s="49"/>
      <c r="J138" s="65"/>
      <c r="K138" s="65"/>
      <c r="L138" s="65"/>
      <c r="M138" s="65"/>
      <c r="N138" s="65"/>
      <c r="O138" s="65"/>
      <c r="P138" s="474"/>
      <c r="Q138" s="115"/>
      <c r="R138" s="103"/>
      <c r="S138" s="39"/>
    </row>
    <row r="139" spans="1:19" s="4" customFormat="1" ht="15" customHeight="1" x14ac:dyDescent="0.2">
      <c r="A139" s="611" t="s">
        <v>120</v>
      </c>
      <c r="B139" s="699"/>
      <c r="C139" s="642" t="s">
        <v>8</v>
      </c>
      <c r="D139" s="601"/>
      <c r="E139" s="601"/>
      <c r="F139" s="602"/>
      <c r="G139" s="49"/>
      <c r="H139" s="49"/>
      <c r="I139" s="49"/>
      <c r="J139" s="65"/>
      <c r="K139" s="65"/>
      <c r="L139" s="65"/>
      <c r="M139" s="65"/>
      <c r="N139" s="65"/>
      <c r="O139" s="65"/>
      <c r="P139" s="474"/>
      <c r="Q139" s="115"/>
      <c r="R139" s="103"/>
      <c r="S139" s="39"/>
    </row>
    <row r="140" spans="1:19" s="4" customFormat="1" ht="60" customHeight="1" x14ac:dyDescent="0.2">
      <c r="A140" s="72"/>
      <c r="B140" s="65"/>
      <c r="C140" s="639" t="s">
        <v>121</v>
      </c>
      <c r="D140" s="640"/>
      <c r="E140" s="640"/>
      <c r="F140" s="641"/>
      <c r="G140" s="49"/>
      <c r="H140" s="49"/>
      <c r="I140" s="49"/>
      <c r="J140" s="65"/>
      <c r="K140" s="65"/>
      <c r="L140" s="65"/>
      <c r="M140" s="65"/>
      <c r="N140" s="65"/>
      <c r="O140" s="65"/>
      <c r="P140" s="474"/>
      <c r="Q140" s="115"/>
      <c r="R140" s="103"/>
      <c r="S140" s="39"/>
    </row>
    <row r="141" spans="1:19" s="4" customFormat="1" ht="15" customHeight="1" x14ac:dyDescent="0.2">
      <c r="A141" s="73"/>
      <c r="B141" s="65"/>
      <c r="C141" s="642" t="s">
        <v>8</v>
      </c>
      <c r="D141" s="601"/>
      <c r="E141" s="601"/>
      <c r="F141" s="602"/>
      <c r="G141" s="49"/>
      <c r="H141" s="49"/>
      <c r="I141" s="49"/>
      <c r="J141" s="65"/>
      <c r="K141" s="65"/>
      <c r="L141" s="65"/>
      <c r="M141" s="65"/>
      <c r="N141" s="65"/>
      <c r="O141" s="65"/>
      <c r="P141" s="474"/>
      <c r="Q141" s="115"/>
      <c r="R141" s="103"/>
      <c r="S141" s="39"/>
    </row>
    <row r="142" spans="1:19" s="4" customFormat="1" ht="15" customHeight="1" x14ac:dyDescent="0.2">
      <c r="A142" s="74"/>
      <c r="B142" s="86"/>
      <c r="C142" s="635"/>
      <c r="D142" s="635"/>
      <c r="E142" s="635"/>
      <c r="F142" s="635"/>
      <c r="G142" s="635"/>
      <c r="H142" s="635"/>
      <c r="I142" s="635"/>
      <c r="J142" s="635"/>
      <c r="K142" s="635"/>
      <c r="L142" s="635"/>
      <c r="M142" s="635"/>
      <c r="N142" s="305"/>
      <c r="O142" s="480"/>
      <c r="P142" s="481"/>
      <c r="Q142" s="148"/>
      <c r="R142" s="299"/>
      <c r="S142" s="51"/>
    </row>
    <row r="143" spans="1:19" s="4" customFormat="1" ht="15" customHeight="1" x14ac:dyDescent="0.2">
      <c r="A143" s="65"/>
      <c r="B143" s="65"/>
      <c r="C143" s="65"/>
      <c r="D143" s="65"/>
      <c r="E143" s="65"/>
      <c r="F143" s="65"/>
      <c r="G143" s="65"/>
      <c r="H143" s="65"/>
      <c r="I143" s="65"/>
      <c r="J143" s="67"/>
      <c r="K143" s="65"/>
      <c r="L143" s="65"/>
      <c r="M143" s="79"/>
      <c r="O143" s="115"/>
      <c r="P143" s="187"/>
      <c r="Q143" s="115"/>
      <c r="R143" s="103"/>
    </row>
    <row r="144" spans="1:19" s="4" customFormat="1" ht="15" hidden="1" customHeight="1" outlineLevel="1" x14ac:dyDescent="0.2">
      <c r="A144" s="65"/>
      <c r="B144" s="80" t="s">
        <v>8</v>
      </c>
      <c r="D144" s="81" t="s">
        <v>1083</v>
      </c>
      <c r="E144" s="81" t="s">
        <v>1187</v>
      </c>
      <c r="F144" s="81" t="s">
        <v>1188</v>
      </c>
      <c r="G144" s="81" t="s">
        <v>1189</v>
      </c>
      <c r="H144" s="81" t="s">
        <v>1190</v>
      </c>
      <c r="I144" s="81" t="s">
        <v>1191</v>
      </c>
      <c r="J144" s="81" t="s">
        <v>1192</v>
      </c>
      <c r="K144" s="82" t="s">
        <v>70</v>
      </c>
      <c r="M144" s="79"/>
      <c r="O144" s="115"/>
      <c r="P144" s="187"/>
      <c r="Q144" s="115"/>
      <c r="R144" s="103"/>
    </row>
    <row r="145" spans="1:18" s="4" customFormat="1" ht="15" hidden="1" customHeight="1" outlineLevel="1" x14ac:dyDescent="0.2">
      <c r="A145" s="65"/>
      <c r="B145" s="26" t="s">
        <v>1213</v>
      </c>
      <c r="C145" s="597"/>
      <c r="D145" s="26" t="s">
        <v>1193</v>
      </c>
      <c r="E145" s="83">
        <v>4700</v>
      </c>
      <c r="F145" s="83">
        <v>6000</v>
      </c>
      <c r="G145" s="83">
        <v>5400</v>
      </c>
      <c r="H145" s="157">
        <v>2600</v>
      </c>
      <c r="I145" s="83">
        <v>4500</v>
      </c>
      <c r="J145" s="83">
        <v>6300</v>
      </c>
      <c r="K145" s="84">
        <v>180</v>
      </c>
      <c r="M145" s="79"/>
      <c r="O145" s="115"/>
      <c r="P145" s="187"/>
      <c r="Q145" s="115"/>
      <c r="R145" s="103"/>
    </row>
    <row r="146" spans="1:18" s="4" customFormat="1" ht="15" hidden="1" customHeight="1" outlineLevel="1" x14ac:dyDescent="0.2">
      <c r="A146" s="65"/>
      <c r="B146" s="26" t="s">
        <v>1214</v>
      </c>
      <c r="C146" s="597"/>
      <c r="D146" s="26" t="s">
        <v>1194</v>
      </c>
      <c r="E146" s="83">
        <v>6100</v>
      </c>
      <c r="F146" s="83">
        <v>9000</v>
      </c>
      <c r="G146" s="83">
        <v>7200</v>
      </c>
      <c r="H146" s="157">
        <v>3600</v>
      </c>
      <c r="I146" s="83">
        <v>6300</v>
      </c>
      <c r="J146" s="83">
        <v>8900</v>
      </c>
      <c r="K146" s="84">
        <v>300</v>
      </c>
      <c r="M146" s="79"/>
      <c r="O146" s="115"/>
      <c r="P146" s="187"/>
      <c r="Q146" s="115"/>
      <c r="R146" s="103"/>
    </row>
    <row r="147" spans="1:18" s="4" customFormat="1" ht="15" hidden="1" customHeight="1" outlineLevel="1" x14ac:dyDescent="0.2">
      <c r="A147" s="65"/>
      <c r="B147" s="26" t="s">
        <v>1215</v>
      </c>
      <c r="C147" s="597"/>
      <c r="D147" s="26" t="s">
        <v>1195</v>
      </c>
      <c r="E147" s="83">
        <v>8300</v>
      </c>
      <c r="F147" s="83">
        <v>11800</v>
      </c>
      <c r="G147" s="83">
        <v>9500</v>
      </c>
      <c r="H147" s="157">
        <v>4700</v>
      </c>
      <c r="I147" s="83">
        <v>9600</v>
      </c>
      <c r="J147" s="83">
        <v>16700</v>
      </c>
      <c r="K147" s="84">
        <v>470</v>
      </c>
      <c r="M147" s="79"/>
      <c r="O147" s="115"/>
      <c r="P147" s="187"/>
      <c r="Q147" s="115"/>
      <c r="R147" s="103"/>
    </row>
    <row r="148" spans="1:18" s="4" customFormat="1" ht="15" hidden="1" customHeight="1" outlineLevel="1" x14ac:dyDescent="0.2">
      <c r="A148" s="65"/>
      <c r="B148" s="599"/>
      <c r="C148" s="597"/>
      <c r="D148" s="26" t="s">
        <v>1196</v>
      </c>
      <c r="E148" s="83">
        <v>0</v>
      </c>
      <c r="F148" s="83">
        <v>0</v>
      </c>
      <c r="G148" s="83">
        <v>0</v>
      </c>
      <c r="H148" s="157">
        <v>0</v>
      </c>
      <c r="I148" s="83">
        <v>0</v>
      </c>
      <c r="J148" s="83">
        <v>0</v>
      </c>
      <c r="K148" s="84">
        <v>0</v>
      </c>
      <c r="M148" s="79"/>
      <c r="O148" s="115"/>
      <c r="P148" s="187"/>
      <c r="Q148" s="115"/>
      <c r="R148" s="103"/>
    </row>
    <row r="149" spans="1:18" s="4" customFormat="1" ht="15" hidden="1" customHeight="1" outlineLevel="1" x14ac:dyDescent="0.2">
      <c r="A149" s="65"/>
      <c r="B149" s="80" t="s">
        <v>8</v>
      </c>
      <c r="C149" s="597"/>
      <c r="D149" s="597"/>
      <c r="M149" s="79"/>
      <c r="O149" s="115"/>
      <c r="P149" s="187"/>
      <c r="Q149" s="115"/>
      <c r="R149" s="103"/>
    </row>
    <row r="150" spans="1:18" s="4" customFormat="1" ht="15" hidden="1" customHeight="1" outlineLevel="1" x14ac:dyDescent="0.2">
      <c r="A150" s="65"/>
      <c r="B150" s="26" t="s">
        <v>1230</v>
      </c>
      <c r="C150" s="597"/>
      <c r="D150" s="85">
        <v>0</v>
      </c>
      <c r="F150" s="80" t="s">
        <v>1082</v>
      </c>
      <c r="H150" s="80">
        <v>0</v>
      </c>
      <c r="M150" s="79"/>
      <c r="O150" s="115"/>
      <c r="P150" s="187"/>
      <c r="Q150" s="115"/>
      <c r="R150" s="103"/>
    </row>
    <row r="151" spans="1:18" s="4" customFormat="1" ht="15" hidden="1" customHeight="1" outlineLevel="1" x14ac:dyDescent="0.2">
      <c r="A151" s="65"/>
      <c r="B151" s="26" t="s">
        <v>1081</v>
      </c>
      <c r="C151" s="597"/>
      <c r="D151" s="85">
        <v>0.01</v>
      </c>
      <c r="E151" s="115" t="s">
        <v>1084</v>
      </c>
      <c r="F151" s="26" t="s">
        <v>78</v>
      </c>
      <c r="H151" s="42">
        <v>1</v>
      </c>
      <c r="M151" s="79"/>
      <c r="O151" s="115"/>
      <c r="P151" s="187"/>
      <c r="Q151" s="115"/>
      <c r="R151" s="103"/>
    </row>
    <row r="152" spans="1:18" s="4" customFormat="1" ht="15" hidden="1" customHeight="1" outlineLevel="1" x14ac:dyDescent="0.2">
      <c r="A152" s="65"/>
      <c r="B152" s="26" t="s">
        <v>1231</v>
      </c>
      <c r="C152" s="597"/>
      <c r="D152" s="85">
        <v>0.02</v>
      </c>
      <c r="E152" s="115" t="s">
        <v>1085</v>
      </c>
      <c r="F152" s="26" t="s">
        <v>80</v>
      </c>
      <c r="H152" s="42">
        <v>2</v>
      </c>
      <c r="M152" s="79"/>
      <c r="O152" s="115"/>
      <c r="P152" s="187"/>
      <c r="Q152" s="115"/>
      <c r="R152" s="103"/>
    </row>
    <row r="153" spans="1:18" s="4" customFormat="1" ht="15" hidden="1" customHeight="1" outlineLevel="1" x14ac:dyDescent="0.2">
      <c r="A153" s="65"/>
      <c r="B153" s="26" t="s">
        <v>969</v>
      </c>
      <c r="C153" s="597"/>
      <c r="D153" s="85">
        <v>0.03</v>
      </c>
      <c r="E153" s="115" t="s">
        <v>1086</v>
      </c>
      <c r="F153" s="26" t="s">
        <v>82</v>
      </c>
      <c r="H153" s="42">
        <v>3</v>
      </c>
      <c r="M153" s="79"/>
      <c r="O153" s="115"/>
      <c r="P153" s="187"/>
      <c r="Q153" s="115"/>
      <c r="R153" s="103"/>
    </row>
    <row r="154" spans="1:18" s="4" customFormat="1" ht="15" hidden="1" customHeight="1" outlineLevel="1" x14ac:dyDescent="0.2">
      <c r="A154" s="65"/>
      <c r="B154" s="26" t="s">
        <v>970</v>
      </c>
      <c r="C154" s="597"/>
      <c r="D154" s="85">
        <v>0.04</v>
      </c>
      <c r="E154" s="115" t="s">
        <v>1087</v>
      </c>
      <c r="F154" s="26" t="s">
        <v>84</v>
      </c>
      <c r="H154" s="42">
        <v>4</v>
      </c>
      <c r="M154" s="79"/>
      <c r="O154" s="115"/>
      <c r="P154" s="187"/>
      <c r="Q154" s="115"/>
      <c r="R154" s="103"/>
    </row>
    <row r="155" spans="1:18" s="4" customFormat="1" ht="15" hidden="1" customHeight="1" outlineLevel="1" x14ac:dyDescent="0.2">
      <c r="A155" s="65"/>
      <c r="B155" s="26" t="s">
        <v>1232</v>
      </c>
      <c r="C155" s="597"/>
      <c r="D155" s="85">
        <v>0.05</v>
      </c>
      <c r="E155" s="115" t="s">
        <v>1088</v>
      </c>
      <c r="F155" s="26" t="s">
        <v>86</v>
      </c>
      <c r="H155" s="42">
        <v>5</v>
      </c>
      <c r="M155" s="79"/>
      <c r="O155" s="115"/>
      <c r="P155" s="187"/>
      <c r="Q155" s="115"/>
      <c r="R155" s="103"/>
    </row>
    <row r="156" spans="1:18" s="4" customFormat="1" ht="15" hidden="1" customHeight="1" outlineLevel="1" x14ac:dyDescent="0.2">
      <c r="A156" s="65"/>
      <c r="B156" s="599"/>
      <c r="C156" s="597"/>
      <c r="D156" s="85">
        <v>0.06</v>
      </c>
      <c r="E156" s="115" t="s">
        <v>1089</v>
      </c>
      <c r="F156" s="26" t="s">
        <v>88</v>
      </c>
      <c r="H156" s="42">
        <v>6</v>
      </c>
      <c r="M156" s="79"/>
      <c r="O156" s="115"/>
      <c r="P156" s="187"/>
      <c r="Q156" s="115"/>
      <c r="R156" s="103"/>
    </row>
    <row r="157" spans="1:18" s="4" customFormat="1" ht="15" hidden="1" customHeight="1" outlineLevel="1" x14ac:dyDescent="0.2">
      <c r="A157" s="65"/>
      <c r="B157" s="80" t="s">
        <v>8</v>
      </c>
      <c r="C157" s="597"/>
      <c r="D157" s="85">
        <v>7.0000000000000007E-2</v>
      </c>
      <c r="E157" s="115" t="s">
        <v>1090</v>
      </c>
      <c r="F157" s="26" t="s">
        <v>70</v>
      </c>
      <c r="H157" s="42">
        <v>7</v>
      </c>
      <c r="M157" s="79"/>
      <c r="O157" s="115"/>
      <c r="P157" s="187"/>
      <c r="Q157" s="115"/>
      <c r="R157" s="103"/>
    </row>
    <row r="158" spans="1:18" s="4" customFormat="1" ht="15" hidden="1" customHeight="1" outlineLevel="1" x14ac:dyDescent="0.2">
      <c r="A158" s="65"/>
      <c r="B158" s="26" t="s">
        <v>1197</v>
      </c>
      <c r="C158" s="597"/>
      <c r="D158" s="85">
        <v>0.08</v>
      </c>
      <c r="E158" s="115" t="s">
        <v>1091</v>
      </c>
      <c r="F158" s="26" t="s">
        <v>1184</v>
      </c>
      <c r="H158" s="42">
        <v>8</v>
      </c>
      <c r="M158" s="79"/>
      <c r="O158" s="115"/>
      <c r="P158" s="187"/>
      <c r="Q158" s="115"/>
      <c r="R158" s="103"/>
    </row>
    <row r="159" spans="1:18" s="4" customFormat="1" ht="15" hidden="1" customHeight="1" outlineLevel="1" x14ac:dyDescent="0.2">
      <c r="A159" s="65"/>
      <c r="B159" s="26" t="s">
        <v>1198</v>
      </c>
      <c r="C159" s="597"/>
      <c r="D159" s="85">
        <v>0.09</v>
      </c>
      <c r="E159" s="115" t="s">
        <v>1092</v>
      </c>
      <c r="F159" s="26" t="s">
        <v>66</v>
      </c>
      <c r="H159" s="42">
        <v>9</v>
      </c>
      <c r="M159" s="79"/>
      <c r="O159" s="115"/>
      <c r="P159" s="187"/>
      <c r="Q159" s="115"/>
      <c r="R159" s="103"/>
    </row>
    <row r="160" spans="1:18" s="4" customFormat="1" ht="15" hidden="1" customHeight="1" outlineLevel="1" x14ac:dyDescent="0.2">
      <c r="A160" s="65"/>
      <c r="B160" s="26" t="s">
        <v>1199</v>
      </c>
      <c r="C160" s="597"/>
      <c r="D160" s="85">
        <v>0.1</v>
      </c>
      <c r="E160" s="115" t="s">
        <v>1093</v>
      </c>
      <c r="F160" s="43" t="s">
        <v>68</v>
      </c>
      <c r="H160" s="42">
        <v>10</v>
      </c>
      <c r="M160" s="79"/>
      <c r="O160" s="115"/>
      <c r="P160" s="187"/>
      <c r="Q160" s="115"/>
      <c r="R160" s="103"/>
    </row>
    <row r="161" spans="1:18" s="4" customFormat="1" ht="15" hidden="1" customHeight="1" outlineLevel="1" x14ac:dyDescent="0.2">
      <c r="A161" s="65"/>
      <c r="B161" s="26" t="s">
        <v>1200</v>
      </c>
      <c r="C161" s="597"/>
      <c r="D161" s="85">
        <v>0.11</v>
      </c>
      <c r="H161" s="42">
        <v>11</v>
      </c>
      <c r="M161" s="79"/>
      <c r="O161" s="115"/>
      <c r="P161" s="187"/>
      <c r="Q161" s="115"/>
      <c r="R161" s="103"/>
    </row>
    <row r="162" spans="1:18" s="4" customFormat="1" ht="15" hidden="1" customHeight="1" outlineLevel="1" x14ac:dyDescent="0.2">
      <c r="A162" s="65"/>
      <c r="B162" s="26" t="s">
        <v>1201</v>
      </c>
      <c r="C162" s="597"/>
      <c r="D162" s="85">
        <v>0.12</v>
      </c>
      <c r="H162" s="42">
        <v>12</v>
      </c>
      <c r="M162" s="79"/>
      <c r="O162" s="115"/>
      <c r="P162" s="187"/>
      <c r="Q162" s="115"/>
      <c r="R162" s="103"/>
    </row>
    <row r="163" spans="1:18" s="4" customFormat="1" ht="15" hidden="1" customHeight="1" outlineLevel="1" x14ac:dyDescent="0.2">
      <c r="A163" s="65"/>
      <c r="B163" s="26" t="s">
        <v>1239</v>
      </c>
      <c r="C163" s="597"/>
      <c r="D163" s="85">
        <v>0.13</v>
      </c>
      <c r="H163" s="42">
        <v>13</v>
      </c>
      <c r="M163" s="79"/>
      <c r="O163" s="115"/>
      <c r="P163" s="187"/>
      <c r="Q163" s="115"/>
      <c r="R163" s="103"/>
    </row>
    <row r="164" spans="1:18" s="4" customFormat="1" ht="15" hidden="1" customHeight="1" outlineLevel="1" x14ac:dyDescent="0.2">
      <c r="A164" s="65"/>
      <c r="B164" s="26" t="s">
        <v>1202</v>
      </c>
      <c r="C164" s="597"/>
      <c r="D164" s="85">
        <v>0.14000000000000001</v>
      </c>
      <c r="H164" s="42">
        <v>14</v>
      </c>
      <c r="M164" s="79"/>
      <c r="O164" s="115"/>
      <c r="P164" s="187"/>
      <c r="Q164" s="115"/>
      <c r="R164" s="103"/>
    </row>
    <row r="165" spans="1:18" s="4" customFormat="1" ht="15" hidden="1" customHeight="1" outlineLevel="1" x14ac:dyDescent="0.2">
      <c r="A165" s="65"/>
      <c r="B165" s="26" t="s">
        <v>1203</v>
      </c>
      <c r="C165" s="597"/>
      <c r="D165" s="85">
        <v>0.15</v>
      </c>
      <c r="H165" s="42">
        <v>15</v>
      </c>
      <c r="M165" s="79"/>
      <c r="O165" s="115"/>
      <c r="P165" s="187"/>
      <c r="Q165" s="115"/>
      <c r="R165" s="103"/>
    </row>
    <row r="166" spans="1:18" s="4" customFormat="1" ht="15" hidden="1" customHeight="1" outlineLevel="1" x14ac:dyDescent="0.2">
      <c r="A166" s="65"/>
      <c r="B166" s="26" t="s">
        <v>1233</v>
      </c>
      <c r="C166" s="597"/>
      <c r="D166" s="85">
        <v>0.16</v>
      </c>
      <c r="H166" s="42">
        <v>16</v>
      </c>
      <c r="M166" s="79"/>
      <c r="O166" s="115"/>
      <c r="P166" s="187"/>
      <c r="Q166" s="115"/>
      <c r="R166" s="103"/>
    </row>
    <row r="167" spans="1:18" s="4" customFormat="1" ht="15" hidden="1" customHeight="1" outlineLevel="1" x14ac:dyDescent="0.2">
      <c r="A167" s="65"/>
      <c r="B167" s="26" t="s">
        <v>1094</v>
      </c>
      <c r="C167" s="597"/>
      <c r="D167" s="85">
        <v>0.17</v>
      </c>
      <c r="H167" s="42">
        <v>17</v>
      </c>
      <c r="M167" s="79"/>
      <c r="O167" s="115"/>
      <c r="P167" s="187"/>
      <c r="Q167" s="115"/>
      <c r="R167" s="103"/>
    </row>
    <row r="168" spans="1:18" s="4" customFormat="1" ht="15" hidden="1" customHeight="1" outlineLevel="1" x14ac:dyDescent="0.2">
      <c r="A168" s="65"/>
      <c r="B168" s="599"/>
      <c r="C168" s="597"/>
      <c r="D168" s="85">
        <v>0.18</v>
      </c>
      <c r="H168" s="42">
        <v>18</v>
      </c>
      <c r="M168" s="79"/>
      <c r="O168" s="115"/>
      <c r="P168" s="187"/>
      <c r="Q168" s="115"/>
      <c r="R168" s="103"/>
    </row>
    <row r="169" spans="1:18" s="4" customFormat="1" ht="15" hidden="1" customHeight="1" outlineLevel="1" x14ac:dyDescent="0.2">
      <c r="A169" s="65"/>
      <c r="B169" s="80" t="s">
        <v>8</v>
      </c>
      <c r="C169" s="597"/>
      <c r="D169" s="85">
        <v>0.19</v>
      </c>
      <c r="H169" s="42">
        <v>19</v>
      </c>
      <c r="M169" s="79"/>
      <c r="O169" s="115"/>
      <c r="P169" s="187"/>
      <c r="Q169" s="115"/>
      <c r="R169" s="103"/>
    </row>
    <row r="170" spans="1:18" s="4" customFormat="1" ht="15" hidden="1" customHeight="1" outlineLevel="1" x14ac:dyDescent="0.2">
      <c r="A170" s="65"/>
      <c r="B170" s="26" t="s">
        <v>1204</v>
      </c>
      <c r="C170" s="597"/>
      <c r="D170" s="85">
        <v>0.2</v>
      </c>
      <c r="H170" s="42">
        <v>20</v>
      </c>
      <c r="M170" s="79"/>
      <c r="O170" s="115"/>
      <c r="P170" s="187"/>
      <c r="Q170" s="115"/>
      <c r="R170" s="103"/>
    </row>
    <row r="171" spans="1:18" s="4" customFormat="1" ht="15" hidden="1" customHeight="1" outlineLevel="1" x14ac:dyDescent="0.2">
      <c r="A171" s="65"/>
      <c r="B171" s="26" t="s">
        <v>1205</v>
      </c>
      <c r="C171" s="597"/>
      <c r="D171" s="85">
        <v>0.21</v>
      </c>
      <c r="H171" s="42">
        <v>21</v>
      </c>
      <c r="M171" s="79"/>
      <c r="O171" s="115"/>
      <c r="P171" s="187"/>
      <c r="Q171" s="115"/>
      <c r="R171" s="103"/>
    </row>
    <row r="172" spans="1:18" s="4" customFormat="1" ht="15" hidden="1" customHeight="1" outlineLevel="1" x14ac:dyDescent="0.2">
      <c r="A172" s="65"/>
      <c r="B172" s="26" t="s">
        <v>1206</v>
      </c>
      <c r="C172" s="597"/>
      <c r="D172" s="85">
        <v>0.22</v>
      </c>
      <c r="H172" s="42">
        <v>22</v>
      </c>
      <c r="M172" s="79"/>
      <c r="O172" s="115"/>
      <c r="P172" s="187"/>
      <c r="Q172" s="115"/>
      <c r="R172" s="103"/>
    </row>
    <row r="173" spans="1:18" s="4" customFormat="1" ht="15" hidden="1" customHeight="1" outlineLevel="1" x14ac:dyDescent="0.2">
      <c r="A173" s="65"/>
      <c r="B173" s="26" t="s">
        <v>1207</v>
      </c>
      <c r="C173" s="597"/>
      <c r="D173" s="85">
        <v>0.23</v>
      </c>
      <c r="H173" s="42">
        <v>23</v>
      </c>
      <c r="M173" s="79"/>
      <c r="O173" s="115"/>
      <c r="P173" s="187"/>
      <c r="Q173" s="115"/>
      <c r="R173" s="103"/>
    </row>
    <row r="174" spans="1:18" s="4" customFormat="1" ht="15" hidden="1" customHeight="1" outlineLevel="1" x14ac:dyDescent="0.2">
      <c r="A174" s="65"/>
      <c r="B174" s="26" t="s">
        <v>1208</v>
      </c>
      <c r="C174" s="597"/>
      <c r="D174" s="85">
        <v>0.24</v>
      </c>
      <c r="H174" s="42">
        <v>24</v>
      </c>
      <c r="M174" s="79"/>
      <c r="O174" s="115"/>
      <c r="P174" s="187"/>
      <c r="Q174" s="115"/>
      <c r="R174" s="103"/>
    </row>
    <row r="175" spans="1:18" s="4" customFormat="1" ht="15" hidden="1" customHeight="1" outlineLevel="1" x14ac:dyDescent="0.2">
      <c r="A175" s="65"/>
      <c r="B175" s="26" t="s">
        <v>1234</v>
      </c>
      <c r="C175" s="597"/>
      <c r="D175" s="85">
        <v>0.25</v>
      </c>
      <c r="H175" s="42">
        <v>25</v>
      </c>
      <c r="M175" s="79"/>
      <c r="O175" s="115"/>
      <c r="P175" s="187"/>
      <c r="Q175" s="115"/>
      <c r="R175" s="103"/>
    </row>
    <row r="176" spans="1:18" s="4" customFormat="1" ht="15" hidden="1" customHeight="1" outlineLevel="1" x14ac:dyDescent="0.2">
      <c r="A176" s="65"/>
      <c r="B176" s="26" t="s">
        <v>1209</v>
      </c>
      <c r="C176" s="597"/>
      <c r="D176" s="85">
        <v>0.26</v>
      </c>
      <c r="H176" s="42">
        <v>26</v>
      </c>
      <c r="M176" s="79"/>
      <c r="O176" s="115"/>
      <c r="P176" s="187"/>
      <c r="Q176" s="115"/>
      <c r="R176" s="103"/>
    </row>
    <row r="177" spans="1:18" s="4" customFormat="1" ht="15" hidden="1" customHeight="1" outlineLevel="1" x14ac:dyDescent="0.2">
      <c r="A177" s="65"/>
      <c r="B177" s="26" t="s">
        <v>1235</v>
      </c>
      <c r="C177" s="597"/>
      <c r="D177" s="85">
        <v>0.27</v>
      </c>
      <c r="H177" s="42">
        <v>27</v>
      </c>
      <c r="M177" s="79"/>
      <c r="O177" s="115"/>
      <c r="P177" s="187"/>
      <c r="Q177" s="115"/>
      <c r="R177" s="103"/>
    </row>
    <row r="178" spans="1:18" s="4" customFormat="1" ht="15" hidden="1" customHeight="1" outlineLevel="1" x14ac:dyDescent="0.2">
      <c r="A178" s="65"/>
      <c r="B178" s="26" t="s">
        <v>1210</v>
      </c>
      <c r="C178" s="597"/>
      <c r="D178" s="85">
        <v>0.28000000000000003</v>
      </c>
      <c r="H178" s="42">
        <v>28</v>
      </c>
      <c r="M178" s="79"/>
      <c r="O178" s="115"/>
      <c r="P178" s="187"/>
      <c r="Q178" s="115"/>
      <c r="R178" s="103"/>
    </row>
    <row r="179" spans="1:18" s="4" customFormat="1" ht="15" hidden="1" customHeight="1" outlineLevel="1" x14ac:dyDescent="0.2">
      <c r="A179" s="65"/>
      <c r="B179" s="26" t="s">
        <v>1236</v>
      </c>
      <c r="C179" s="597"/>
      <c r="D179" s="85">
        <v>0.28999999999999998</v>
      </c>
      <c r="H179" s="42">
        <v>29</v>
      </c>
      <c r="M179" s="79"/>
      <c r="O179" s="115"/>
      <c r="P179" s="187"/>
      <c r="Q179" s="115"/>
      <c r="R179" s="103"/>
    </row>
    <row r="180" spans="1:18" s="4" customFormat="1" ht="15" hidden="1" customHeight="1" outlineLevel="1" x14ac:dyDescent="0.2">
      <c r="A180" s="65"/>
      <c r="B180" s="26" t="s">
        <v>1211</v>
      </c>
      <c r="C180" s="597"/>
      <c r="D180" s="85">
        <v>0.3</v>
      </c>
      <c r="H180" s="42">
        <v>30</v>
      </c>
      <c r="M180" s="79"/>
      <c r="O180" s="115"/>
      <c r="P180" s="187"/>
      <c r="Q180" s="115"/>
      <c r="R180" s="103"/>
    </row>
    <row r="181" spans="1:18" s="4" customFormat="1" ht="15" hidden="1" customHeight="1" outlineLevel="1" x14ac:dyDescent="0.2">
      <c r="A181" s="65"/>
      <c r="B181" s="26" t="s">
        <v>1237</v>
      </c>
      <c r="C181" s="597"/>
      <c r="D181" s="85">
        <v>0.35</v>
      </c>
      <c r="H181" s="42">
        <v>31</v>
      </c>
      <c r="M181" s="79"/>
      <c r="O181" s="115"/>
      <c r="P181" s="187"/>
      <c r="Q181" s="115"/>
      <c r="R181" s="103"/>
    </row>
    <row r="182" spans="1:18" s="4" customFormat="1" ht="15" hidden="1" customHeight="1" outlineLevel="1" x14ac:dyDescent="0.2">
      <c r="A182" s="65"/>
      <c r="B182" s="26" t="s">
        <v>1212</v>
      </c>
      <c r="C182" s="597"/>
      <c r="D182" s="85">
        <v>0.4</v>
      </c>
      <c r="H182" s="42">
        <v>32</v>
      </c>
      <c r="M182" s="79"/>
      <c r="O182" s="115"/>
      <c r="P182" s="187"/>
      <c r="Q182" s="115"/>
      <c r="R182" s="103"/>
    </row>
    <row r="183" spans="1:18" s="4" customFormat="1" ht="15" hidden="1" customHeight="1" outlineLevel="1" x14ac:dyDescent="0.2">
      <c r="A183" s="65"/>
      <c r="B183" s="26" t="s">
        <v>1238</v>
      </c>
      <c r="C183" s="597"/>
      <c r="D183" s="85">
        <v>0.45</v>
      </c>
      <c r="H183" s="42">
        <v>33</v>
      </c>
      <c r="M183" s="79"/>
      <c r="O183" s="115"/>
      <c r="P183" s="187"/>
      <c r="Q183" s="115"/>
      <c r="R183" s="103"/>
    </row>
    <row r="184" spans="1:18" s="4" customFormat="1" ht="15" hidden="1" customHeight="1" outlineLevel="1" x14ac:dyDescent="0.2">
      <c r="A184" s="65"/>
      <c r="B184" s="597"/>
      <c r="C184" s="597"/>
      <c r="D184" s="85">
        <v>0.5</v>
      </c>
      <c r="H184" s="42">
        <v>34</v>
      </c>
      <c r="M184" s="79"/>
      <c r="O184" s="115"/>
      <c r="P184" s="187"/>
      <c r="Q184" s="115"/>
      <c r="R184" s="103"/>
    </row>
    <row r="185" spans="1:18" s="4" customFormat="1" ht="15" hidden="1" customHeight="1" outlineLevel="1" x14ac:dyDescent="0.2">
      <c r="A185" s="65"/>
      <c r="B185" s="26" t="s">
        <v>1082</v>
      </c>
      <c r="C185" s="597"/>
      <c r="D185" s="85">
        <v>0.55000000000000004</v>
      </c>
      <c r="H185" s="42">
        <v>35</v>
      </c>
      <c r="M185" s="79"/>
      <c r="O185" s="115"/>
      <c r="P185" s="187"/>
      <c r="Q185" s="115"/>
      <c r="R185" s="103"/>
    </row>
    <row r="186" spans="1:18" s="4" customFormat="1" ht="15" hidden="1" customHeight="1" outlineLevel="1" x14ac:dyDescent="0.2">
      <c r="A186" s="65"/>
      <c r="B186" s="26" t="s">
        <v>1216</v>
      </c>
      <c r="C186" s="597"/>
      <c r="D186" s="85">
        <v>0.6</v>
      </c>
      <c r="H186" s="42">
        <v>36</v>
      </c>
      <c r="M186" s="79"/>
      <c r="O186" s="115"/>
      <c r="P186" s="187"/>
      <c r="Q186" s="115"/>
      <c r="R186" s="103"/>
    </row>
    <row r="187" spans="1:18" s="4" customFormat="1" ht="15" hidden="1" customHeight="1" outlineLevel="1" x14ac:dyDescent="0.2">
      <c r="A187" s="65"/>
      <c r="B187" s="26" t="s">
        <v>1217</v>
      </c>
      <c r="C187" s="597"/>
      <c r="D187" s="85">
        <v>0.65</v>
      </c>
      <c r="H187" s="42">
        <v>37</v>
      </c>
      <c r="M187" s="79"/>
      <c r="O187" s="115"/>
      <c r="P187" s="187"/>
      <c r="Q187" s="115"/>
      <c r="R187" s="103"/>
    </row>
    <row r="188" spans="1:18" s="4" customFormat="1" ht="15" hidden="1" customHeight="1" outlineLevel="1" x14ac:dyDescent="0.2">
      <c r="A188" s="65"/>
      <c r="B188" s="26" t="s">
        <v>1218</v>
      </c>
      <c r="C188" s="597"/>
      <c r="D188" s="85">
        <v>0.7</v>
      </c>
      <c r="H188" s="42">
        <v>38</v>
      </c>
      <c r="M188" s="79"/>
      <c r="O188" s="115"/>
      <c r="P188" s="187"/>
      <c r="Q188" s="115"/>
      <c r="R188" s="103"/>
    </row>
    <row r="189" spans="1:18" s="4" customFormat="1" ht="15" hidden="1" customHeight="1" outlineLevel="1" x14ac:dyDescent="0.2">
      <c r="A189" s="65"/>
      <c r="B189" s="26" t="s">
        <v>1219</v>
      </c>
      <c r="C189" s="597"/>
      <c r="D189" s="85">
        <v>0.75</v>
      </c>
      <c r="H189" s="42">
        <v>39</v>
      </c>
      <c r="M189" s="79"/>
      <c r="O189" s="115"/>
      <c r="P189" s="187"/>
      <c r="Q189" s="115"/>
      <c r="R189" s="103"/>
    </row>
    <row r="190" spans="1:18" s="4" customFormat="1" ht="15" hidden="1" customHeight="1" outlineLevel="1" x14ac:dyDescent="0.2">
      <c r="A190" s="65"/>
      <c r="B190" s="26" t="s">
        <v>1220</v>
      </c>
      <c r="C190" s="597"/>
      <c r="D190" s="85">
        <v>0.8</v>
      </c>
      <c r="H190" s="42">
        <v>40</v>
      </c>
      <c r="M190" s="79"/>
      <c r="O190" s="115"/>
      <c r="P190" s="187"/>
      <c r="Q190" s="115"/>
      <c r="R190" s="103"/>
    </row>
    <row r="191" spans="1:18" s="4" customFormat="1" ht="15" hidden="1" customHeight="1" outlineLevel="1" x14ac:dyDescent="0.2">
      <c r="A191" s="65"/>
      <c r="B191" s="26" t="s">
        <v>1221</v>
      </c>
      <c r="C191" s="597"/>
      <c r="D191" s="85">
        <v>0.85</v>
      </c>
      <c r="H191" s="42">
        <v>41</v>
      </c>
      <c r="M191" s="79"/>
      <c r="O191" s="115"/>
      <c r="P191" s="187"/>
      <c r="Q191" s="115"/>
      <c r="R191" s="103"/>
    </row>
    <row r="192" spans="1:18" s="4" customFormat="1" ht="15" hidden="1" customHeight="1" outlineLevel="1" x14ac:dyDescent="0.2">
      <c r="A192" s="65"/>
      <c r="B192" s="26" t="s">
        <v>1222</v>
      </c>
      <c r="C192" s="597"/>
      <c r="D192" s="85">
        <v>0.9</v>
      </c>
      <c r="H192" s="42">
        <v>42</v>
      </c>
      <c r="M192" s="79"/>
      <c r="O192" s="115"/>
      <c r="P192" s="187"/>
      <c r="Q192" s="115"/>
      <c r="R192" s="103"/>
    </row>
    <row r="193" spans="1:18" s="4" customFormat="1" ht="15" hidden="1" customHeight="1" outlineLevel="1" x14ac:dyDescent="0.2">
      <c r="A193" s="65"/>
      <c r="B193" s="26" t="s">
        <v>1223</v>
      </c>
      <c r="C193" s="597"/>
      <c r="D193" s="85">
        <v>0.95</v>
      </c>
      <c r="H193" s="42">
        <v>43</v>
      </c>
      <c r="M193" s="79"/>
      <c r="O193" s="115"/>
      <c r="P193" s="187"/>
      <c r="Q193" s="115"/>
      <c r="R193" s="103"/>
    </row>
    <row r="194" spans="1:18" s="4" customFormat="1" ht="15" hidden="1" customHeight="1" outlineLevel="1" x14ac:dyDescent="0.2">
      <c r="A194" s="65"/>
      <c r="B194" s="26" t="s">
        <v>1224</v>
      </c>
      <c r="C194" s="597"/>
      <c r="D194" s="85">
        <v>1</v>
      </c>
      <c r="H194" s="42">
        <v>44</v>
      </c>
      <c r="M194" s="79"/>
      <c r="O194" s="115"/>
      <c r="P194" s="187"/>
      <c r="Q194" s="115"/>
      <c r="R194" s="103"/>
    </row>
    <row r="195" spans="1:18" s="4" customFormat="1" ht="15" hidden="1" customHeight="1" outlineLevel="1" x14ac:dyDescent="0.2">
      <c r="A195" s="65"/>
      <c r="B195" s="26" t="s">
        <v>1225</v>
      </c>
      <c r="C195" s="597"/>
      <c r="D195" s="66"/>
      <c r="H195" s="42">
        <v>45</v>
      </c>
      <c r="M195" s="79"/>
      <c r="O195" s="115"/>
      <c r="P195" s="187"/>
      <c r="Q195" s="115"/>
      <c r="R195" s="103"/>
    </row>
    <row r="196" spans="1:18" s="4" customFormat="1" ht="15" hidden="1" customHeight="1" outlineLevel="1" x14ac:dyDescent="0.2">
      <c r="A196" s="65"/>
      <c r="B196" s="26" t="s">
        <v>1226</v>
      </c>
      <c r="C196" s="597"/>
      <c r="D196" s="85">
        <v>0</v>
      </c>
      <c r="H196" s="42">
        <v>46</v>
      </c>
      <c r="L196" s="65"/>
      <c r="M196" s="79"/>
      <c r="O196" s="115"/>
      <c r="P196" s="187"/>
      <c r="Q196" s="115"/>
      <c r="R196" s="103"/>
    </row>
    <row r="197" spans="1:18" s="4" customFormat="1" ht="15" hidden="1" customHeight="1" outlineLevel="1" x14ac:dyDescent="0.2">
      <c r="A197" s="65"/>
      <c r="B197" s="65"/>
      <c r="C197" s="65"/>
      <c r="D197" s="85">
        <v>0.05</v>
      </c>
      <c r="E197" s="66"/>
      <c r="F197" s="67"/>
      <c r="G197" s="65"/>
      <c r="H197" s="42">
        <v>47</v>
      </c>
      <c r="I197" s="67"/>
      <c r="J197" s="67"/>
      <c r="K197" s="65"/>
      <c r="L197" s="65"/>
      <c r="M197" s="79"/>
      <c r="O197" s="115"/>
      <c r="P197" s="187"/>
      <c r="Q197" s="115"/>
      <c r="R197" s="103"/>
    </row>
    <row r="198" spans="1:18" s="4" customFormat="1" ht="15" hidden="1" customHeight="1" outlineLevel="1" x14ac:dyDescent="0.2">
      <c r="A198" s="65"/>
      <c r="B198" s="26" t="s">
        <v>1082</v>
      </c>
      <c r="C198" s="65"/>
      <c r="D198" s="85">
        <v>0.1</v>
      </c>
      <c r="E198" s="66"/>
      <c r="F198" s="67"/>
      <c r="G198" s="65"/>
      <c r="H198" s="42">
        <v>48</v>
      </c>
      <c r="I198" s="67"/>
      <c r="J198" s="67"/>
      <c r="K198" s="65"/>
      <c r="L198" s="65"/>
      <c r="M198" s="79"/>
      <c r="O198" s="115"/>
      <c r="P198" s="187"/>
      <c r="Q198" s="115"/>
      <c r="R198" s="103"/>
    </row>
    <row r="199" spans="1:18" s="4" customFormat="1" ht="15" hidden="1" customHeight="1" outlineLevel="1" x14ac:dyDescent="0.2">
      <c r="A199" s="65"/>
      <c r="B199" s="26" t="s">
        <v>1227</v>
      </c>
      <c r="C199" s="65"/>
      <c r="D199" s="26" t="s">
        <v>1082</v>
      </c>
      <c r="E199" s="66"/>
      <c r="F199" s="67"/>
      <c r="G199" s="65"/>
      <c r="H199" s="42">
        <v>49</v>
      </c>
      <c r="I199" s="67"/>
      <c r="J199" s="67"/>
      <c r="K199" s="65"/>
      <c r="L199" s="65"/>
      <c r="M199" s="79"/>
      <c r="O199" s="115"/>
      <c r="P199" s="187"/>
      <c r="Q199" s="115"/>
      <c r="R199" s="103"/>
    </row>
    <row r="200" spans="1:18" s="4" customFormat="1" ht="15" hidden="1" customHeight="1" outlineLevel="1" x14ac:dyDescent="0.2">
      <c r="A200" s="65"/>
      <c r="B200" s="26" t="s">
        <v>1228</v>
      </c>
      <c r="C200" s="65"/>
      <c r="D200" s="147" t="s">
        <v>1185</v>
      </c>
      <c r="E200" s="66"/>
      <c r="F200" s="67"/>
      <c r="G200" s="65"/>
      <c r="H200" s="42">
        <v>50</v>
      </c>
      <c r="I200" s="67"/>
      <c r="J200" s="67"/>
      <c r="K200" s="65"/>
      <c r="L200" s="65"/>
      <c r="M200" s="79"/>
      <c r="O200" s="115"/>
      <c r="P200" s="187"/>
      <c r="Q200" s="115"/>
      <c r="R200" s="103"/>
    </row>
    <row r="201" spans="1:18" s="4" customFormat="1" ht="15" hidden="1" customHeight="1" outlineLevel="1" x14ac:dyDescent="0.2">
      <c r="A201" s="65"/>
      <c r="B201" s="26" t="s">
        <v>1229</v>
      </c>
      <c r="C201" s="65"/>
      <c r="D201" s="147" t="s">
        <v>1186</v>
      </c>
      <c r="E201" s="66"/>
      <c r="F201" s="67"/>
      <c r="G201" s="65"/>
      <c r="H201" s="65"/>
      <c r="I201" s="65"/>
      <c r="J201" s="67"/>
      <c r="K201" s="65"/>
      <c r="L201" s="65"/>
      <c r="M201" s="79"/>
      <c r="O201" s="115"/>
      <c r="P201" s="187"/>
      <c r="Q201" s="115"/>
      <c r="R201" s="103"/>
    </row>
    <row r="202" spans="1:18" s="4" customFormat="1" ht="15" customHeight="1" collapsed="1" x14ac:dyDescent="0.2">
      <c r="A202" s="65"/>
      <c r="B202" s="65"/>
      <c r="C202" s="65"/>
      <c r="D202" s="66"/>
      <c r="E202" s="66"/>
      <c r="F202" s="67"/>
      <c r="G202" s="65"/>
      <c r="H202" s="65"/>
      <c r="I202" s="67"/>
      <c r="J202" s="67"/>
      <c r="K202" s="65"/>
      <c r="L202" s="65"/>
      <c r="M202" s="79"/>
      <c r="O202" s="115"/>
      <c r="P202" s="187"/>
      <c r="Q202" s="115"/>
      <c r="R202" s="103"/>
    </row>
    <row r="203" spans="1:18" s="4" customFormat="1" ht="15" customHeight="1" x14ac:dyDescent="0.2">
      <c r="A203" s="65"/>
      <c r="B203" s="65"/>
      <c r="C203" s="65"/>
      <c r="D203" s="66"/>
      <c r="E203" s="66"/>
      <c r="F203" s="67"/>
      <c r="G203" s="65"/>
      <c r="H203" s="65"/>
      <c r="I203" s="67"/>
      <c r="J203" s="67"/>
      <c r="K203" s="65"/>
      <c r="L203" s="65"/>
      <c r="M203" s="79"/>
      <c r="O203" s="115"/>
      <c r="P203" s="187"/>
      <c r="Q203" s="115"/>
      <c r="R203" s="103"/>
    </row>
    <row r="204" spans="1:18" s="4" customFormat="1" ht="15" customHeight="1" x14ac:dyDescent="0.2">
      <c r="A204" s="65"/>
      <c r="B204" s="65"/>
      <c r="C204" s="65"/>
      <c r="D204" s="66"/>
      <c r="E204" s="66"/>
      <c r="F204" s="67"/>
      <c r="G204" s="65"/>
      <c r="H204" s="65"/>
      <c r="I204" s="67"/>
      <c r="J204" s="67"/>
      <c r="K204" s="65"/>
      <c r="L204" s="65"/>
      <c r="M204" s="79"/>
      <c r="O204" s="115"/>
      <c r="P204" s="187"/>
      <c r="Q204" s="115"/>
      <c r="R204" s="103"/>
    </row>
    <row r="205" spans="1:18" s="4" customFormat="1" ht="15" customHeight="1" x14ac:dyDescent="0.2">
      <c r="A205" s="65"/>
      <c r="B205" s="65"/>
      <c r="C205" s="65"/>
      <c r="D205" s="66"/>
      <c r="E205" s="66"/>
      <c r="F205" s="67"/>
      <c r="G205" s="65"/>
      <c r="H205" s="65"/>
      <c r="I205" s="67"/>
      <c r="J205" s="67"/>
      <c r="K205" s="65"/>
      <c r="L205" s="65"/>
      <c r="M205" s="79"/>
      <c r="O205" s="115"/>
      <c r="P205" s="187"/>
      <c r="Q205" s="115"/>
      <c r="R205" s="103"/>
    </row>
    <row r="206" spans="1:18" s="4" customFormat="1" ht="15" customHeight="1" x14ac:dyDescent="0.2">
      <c r="A206" s="65"/>
      <c r="B206" s="65"/>
      <c r="C206" s="65"/>
      <c r="D206" s="66"/>
      <c r="E206" s="66"/>
      <c r="F206" s="67"/>
      <c r="G206" s="65"/>
      <c r="H206" s="65"/>
      <c r="I206" s="67"/>
      <c r="J206" s="67"/>
      <c r="K206" s="65"/>
      <c r="L206" s="65"/>
      <c r="M206" s="79"/>
      <c r="O206" s="115"/>
      <c r="P206" s="187"/>
      <c r="Q206" s="115"/>
      <c r="R206" s="103"/>
    </row>
    <row r="207" spans="1:18" s="4" customFormat="1" ht="15" customHeight="1" x14ac:dyDescent="0.2">
      <c r="A207" s="65"/>
      <c r="B207" s="65"/>
      <c r="C207" s="65"/>
      <c r="D207" s="66"/>
      <c r="E207" s="66"/>
      <c r="F207" s="67"/>
      <c r="G207" s="65"/>
      <c r="H207" s="65"/>
      <c r="I207" s="67"/>
      <c r="J207" s="67"/>
      <c r="K207" s="65"/>
      <c r="L207" s="65"/>
      <c r="M207" s="79"/>
      <c r="O207" s="115"/>
      <c r="P207" s="187"/>
      <c r="Q207" s="115"/>
      <c r="R207" s="103"/>
    </row>
    <row r="208" spans="1:18" s="4" customFormat="1" ht="15" customHeight="1" x14ac:dyDescent="0.2">
      <c r="A208" s="65"/>
      <c r="B208" s="65"/>
      <c r="C208" s="65"/>
      <c r="D208" s="66"/>
      <c r="E208" s="66"/>
      <c r="F208" s="67"/>
      <c r="G208" s="65"/>
      <c r="H208" s="65"/>
      <c r="I208" s="67"/>
      <c r="J208" s="67"/>
      <c r="K208" s="65"/>
      <c r="L208" s="65"/>
      <c r="M208" s="79"/>
      <c r="O208" s="115"/>
      <c r="P208" s="187"/>
      <c r="Q208" s="115"/>
      <c r="R208" s="103"/>
    </row>
    <row r="209" spans="1:18" s="4" customFormat="1" ht="15" customHeight="1" x14ac:dyDescent="0.2">
      <c r="A209" s="65"/>
      <c r="B209" s="65"/>
      <c r="C209" s="65"/>
      <c r="D209" s="66"/>
      <c r="E209" s="66"/>
      <c r="F209" s="67"/>
      <c r="G209" s="65"/>
      <c r="H209" s="65"/>
      <c r="I209" s="67"/>
      <c r="J209" s="67"/>
      <c r="K209" s="65"/>
      <c r="L209" s="65"/>
      <c r="M209" s="79"/>
      <c r="O209" s="115"/>
      <c r="P209" s="187"/>
      <c r="Q209" s="115"/>
      <c r="R209" s="103"/>
    </row>
    <row r="210" spans="1:18" s="4" customFormat="1" ht="15" customHeight="1" x14ac:dyDescent="0.2">
      <c r="A210" s="65"/>
      <c r="B210" s="65"/>
      <c r="C210" s="65"/>
      <c r="D210" s="66"/>
      <c r="E210" s="66"/>
      <c r="F210" s="67"/>
      <c r="G210" s="65"/>
      <c r="H210" s="65"/>
      <c r="I210" s="67"/>
      <c r="J210" s="67"/>
      <c r="K210" s="65"/>
      <c r="L210" s="65"/>
      <c r="M210" s="79"/>
      <c r="O210" s="115"/>
      <c r="P210" s="187"/>
      <c r="Q210" s="115"/>
      <c r="R210" s="103"/>
    </row>
    <row r="211" spans="1:18" s="4" customFormat="1" ht="15" customHeight="1" x14ac:dyDescent="0.2">
      <c r="A211" s="65"/>
      <c r="B211" s="65"/>
      <c r="C211" s="65"/>
      <c r="D211" s="66"/>
      <c r="E211" s="66"/>
      <c r="F211" s="67"/>
      <c r="G211" s="65"/>
      <c r="H211" s="65"/>
      <c r="I211" s="67"/>
      <c r="J211" s="67"/>
      <c r="K211" s="65"/>
      <c r="L211" s="65"/>
      <c r="M211" s="79"/>
      <c r="O211" s="115"/>
      <c r="P211" s="187"/>
      <c r="Q211" s="115"/>
      <c r="R211" s="103"/>
    </row>
    <row r="212" spans="1:18" s="4" customFormat="1" ht="15" customHeight="1" x14ac:dyDescent="0.2">
      <c r="A212" s="65"/>
      <c r="B212" s="65"/>
      <c r="C212" s="65"/>
      <c r="D212" s="66"/>
      <c r="E212" s="66"/>
      <c r="F212" s="67"/>
      <c r="G212" s="65"/>
      <c r="H212" s="65"/>
      <c r="I212" s="67"/>
      <c r="J212" s="67"/>
      <c r="K212" s="65"/>
      <c r="L212" s="65"/>
      <c r="M212" s="79"/>
      <c r="O212" s="115"/>
      <c r="P212" s="187"/>
      <c r="Q212" s="115"/>
      <c r="R212" s="103"/>
    </row>
    <row r="213" spans="1:18" s="4" customFormat="1" ht="15" customHeight="1" x14ac:dyDescent="0.2">
      <c r="A213" s="65"/>
      <c r="B213" s="65"/>
      <c r="C213" s="65"/>
      <c r="D213" s="66"/>
      <c r="E213" s="66"/>
      <c r="F213" s="67"/>
      <c r="G213" s="65"/>
      <c r="H213" s="65"/>
      <c r="I213" s="67"/>
      <c r="J213" s="67"/>
      <c r="K213" s="65"/>
      <c r="L213" s="65"/>
      <c r="M213" s="79"/>
      <c r="O213" s="115"/>
      <c r="P213" s="187"/>
      <c r="Q213" s="115"/>
      <c r="R213" s="103"/>
    </row>
    <row r="214" spans="1:18" s="4" customFormat="1" ht="15" customHeight="1" x14ac:dyDescent="0.2">
      <c r="A214" s="65"/>
      <c r="B214" s="65"/>
      <c r="C214" s="65"/>
      <c r="D214" s="66"/>
      <c r="E214" s="66"/>
      <c r="F214" s="67"/>
      <c r="G214" s="65"/>
      <c r="H214" s="65"/>
      <c r="I214" s="67"/>
      <c r="J214" s="67"/>
      <c r="K214" s="65"/>
      <c r="L214" s="65"/>
      <c r="M214" s="79"/>
      <c r="O214" s="115"/>
      <c r="P214" s="187"/>
      <c r="Q214" s="115"/>
      <c r="R214" s="103"/>
    </row>
    <row r="215" spans="1:18" s="4" customFormat="1" ht="15" customHeight="1" x14ac:dyDescent="0.2">
      <c r="A215" s="65"/>
      <c r="B215" s="65"/>
      <c r="C215" s="65"/>
      <c r="D215" s="66"/>
      <c r="E215" s="66"/>
      <c r="F215" s="67"/>
      <c r="G215" s="65"/>
      <c r="H215" s="65"/>
      <c r="I215" s="67"/>
      <c r="J215" s="67"/>
      <c r="K215" s="65"/>
      <c r="L215" s="65"/>
      <c r="M215" s="79"/>
      <c r="O215" s="115"/>
      <c r="P215" s="187"/>
      <c r="Q215" s="115"/>
      <c r="R215" s="103"/>
    </row>
    <row r="216" spans="1:18" s="4" customFormat="1" ht="15" customHeight="1" x14ac:dyDescent="0.2">
      <c r="A216" s="65"/>
      <c r="B216" s="65"/>
      <c r="C216" s="65"/>
      <c r="D216" s="66"/>
      <c r="E216" s="66"/>
      <c r="F216" s="67"/>
      <c r="G216" s="65"/>
      <c r="H216" s="65"/>
      <c r="I216" s="67"/>
      <c r="J216" s="67"/>
      <c r="K216" s="65"/>
      <c r="L216" s="65"/>
      <c r="M216" s="79"/>
      <c r="O216" s="115"/>
      <c r="P216" s="187"/>
      <c r="Q216" s="115"/>
      <c r="R216" s="103"/>
    </row>
    <row r="217" spans="1:18" s="4" customFormat="1" ht="15" customHeight="1" x14ac:dyDescent="0.2">
      <c r="A217" s="65"/>
      <c r="B217" s="65"/>
      <c r="C217" s="65"/>
      <c r="D217" s="66"/>
      <c r="E217" s="66"/>
      <c r="F217" s="67"/>
      <c r="G217" s="65"/>
      <c r="H217" s="65"/>
      <c r="I217" s="67"/>
      <c r="J217" s="67"/>
      <c r="K217" s="65"/>
      <c r="L217" s="65"/>
      <c r="M217" s="79"/>
      <c r="O217" s="115"/>
      <c r="P217" s="187"/>
      <c r="Q217" s="115"/>
      <c r="R217" s="103"/>
    </row>
    <row r="218" spans="1:18" s="4" customFormat="1" ht="15" customHeight="1" x14ac:dyDescent="0.2">
      <c r="A218" s="65"/>
      <c r="B218" s="65"/>
      <c r="C218" s="65"/>
      <c r="D218" s="66"/>
      <c r="E218" s="66"/>
      <c r="F218" s="67"/>
      <c r="G218" s="65"/>
      <c r="H218" s="65"/>
      <c r="I218" s="67"/>
      <c r="J218" s="67"/>
      <c r="K218" s="65"/>
      <c r="L218" s="65"/>
      <c r="M218" s="79"/>
      <c r="O218" s="115"/>
      <c r="P218" s="187"/>
      <c r="Q218" s="115"/>
      <c r="R218" s="103"/>
    </row>
    <row r="219" spans="1:18" s="4" customFormat="1" ht="15" customHeight="1" x14ac:dyDescent="0.2">
      <c r="A219" s="65"/>
      <c r="B219" s="65"/>
      <c r="C219" s="65"/>
      <c r="D219" s="66"/>
      <c r="E219" s="66"/>
      <c r="F219" s="67"/>
      <c r="G219" s="65"/>
      <c r="H219" s="65"/>
      <c r="I219" s="67"/>
      <c r="J219" s="67"/>
      <c r="K219" s="65"/>
      <c r="L219" s="65"/>
      <c r="M219" s="79"/>
      <c r="O219" s="115"/>
      <c r="P219" s="187"/>
      <c r="Q219" s="115"/>
      <c r="R219" s="103"/>
    </row>
    <row r="220" spans="1:18" s="4" customFormat="1" ht="15" customHeight="1" x14ac:dyDescent="0.2">
      <c r="A220" s="65"/>
      <c r="B220" s="65"/>
      <c r="C220" s="65"/>
      <c r="D220" s="66"/>
      <c r="E220" s="66"/>
      <c r="F220" s="67"/>
      <c r="G220" s="65"/>
      <c r="H220" s="65"/>
      <c r="I220" s="67"/>
      <c r="J220" s="67"/>
      <c r="K220" s="65"/>
      <c r="L220" s="65"/>
      <c r="M220" s="79"/>
      <c r="O220" s="115"/>
      <c r="P220" s="187"/>
      <c r="Q220" s="115"/>
      <c r="R220" s="103"/>
    </row>
    <row r="221" spans="1:18" s="4" customFormat="1" ht="15" customHeight="1" x14ac:dyDescent="0.2">
      <c r="A221" s="65"/>
      <c r="B221" s="65"/>
      <c r="C221" s="65"/>
      <c r="D221" s="66"/>
      <c r="E221" s="66"/>
      <c r="F221" s="67"/>
      <c r="G221" s="65"/>
      <c r="H221" s="65"/>
      <c r="I221" s="67"/>
      <c r="J221" s="67"/>
      <c r="K221" s="65"/>
      <c r="L221" s="65"/>
      <c r="M221" s="79"/>
      <c r="O221" s="115"/>
      <c r="P221" s="187"/>
      <c r="Q221" s="115"/>
      <c r="R221" s="103"/>
    </row>
    <row r="222" spans="1:18" s="4" customFormat="1" ht="15" customHeight="1" x14ac:dyDescent="0.2">
      <c r="A222" s="65"/>
      <c r="B222" s="65"/>
      <c r="C222" s="65"/>
      <c r="D222" s="66"/>
      <c r="E222" s="66"/>
      <c r="F222" s="67"/>
      <c r="G222" s="65"/>
      <c r="H222" s="65"/>
      <c r="I222" s="67"/>
      <c r="J222" s="67"/>
      <c r="K222" s="65"/>
      <c r="L222" s="65"/>
      <c r="M222" s="79"/>
      <c r="O222" s="115"/>
      <c r="P222" s="187"/>
      <c r="Q222" s="115"/>
      <c r="R222" s="103"/>
    </row>
    <row r="223" spans="1:18" s="4" customFormat="1" ht="15" customHeight="1" x14ac:dyDescent="0.2">
      <c r="A223" s="65"/>
      <c r="B223" s="65"/>
      <c r="C223" s="65"/>
      <c r="D223" s="66"/>
      <c r="E223" s="66"/>
      <c r="F223" s="67"/>
      <c r="G223" s="65"/>
      <c r="H223" s="65"/>
      <c r="I223" s="67"/>
      <c r="J223" s="67"/>
      <c r="K223" s="65"/>
      <c r="L223" s="65"/>
      <c r="M223" s="79"/>
      <c r="O223" s="115"/>
      <c r="P223" s="187"/>
      <c r="Q223" s="115"/>
      <c r="R223" s="103"/>
    </row>
    <row r="224" spans="1:18" s="4" customFormat="1" ht="15" customHeight="1" x14ac:dyDescent="0.2">
      <c r="A224" s="65"/>
      <c r="B224" s="65"/>
      <c r="C224" s="65"/>
      <c r="D224" s="66"/>
      <c r="E224" s="66"/>
      <c r="F224" s="67"/>
      <c r="G224" s="65"/>
      <c r="H224" s="65"/>
      <c r="I224" s="67"/>
      <c r="J224" s="67"/>
      <c r="K224" s="65"/>
      <c r="L224" s="65"/>
      <c r="M224" s="79"/>
      <c r="O224" s="115"/>
      <c r="P224" s="187"/>
      <c r="Q224" s="115"/>
      <c r="R224" s="103"/>
    </row>
    <row r="225" spans="1:18" s="4" customFormat="1" ht="15" customHeight="1" x14ac:dyDescent="0.2">
      <c r="A225" s="65"/>
      <c r="B225" s="65"/>
      <c r="C225" s="65"/>
      <c r="D225" s="66"/>
      <c r="E225" s="66"/>
      <c r="F225" s="67"/>
      <c r="G225" s="65"/>
      <c r="H225" s="65"/>
      <c r="I225" s="67"/>
      <c r="J225" s="67"/>
      <c r="K225" s="65"/>
      <c r="L225" s="65"/>
      <c r="M225" s="79"/>
      <c r="O225" s="115"/>
      <c r="P225" s="187"/>
      <c r="Q225" s="115"/>
      <c r="R225" s="103"/>
    </row>
    <row r="226" spans="1:18" s="4" customFormat="1" ht="15" customHeight="1" x14ac:dyDescent="0.2">
      <c r="A226" s="65"/>
      <c r="B226" s="65"/>
      <c r="C226" s="65"/>
      <c r="D226" s="66"/>
      <c r="E226" s="66"/>
      <c r="F226" s="67"/>
      <c r="G226" s="65"/>
      <c r="H226" s="65"/>
      <c r="I226" s="67"/>
      <c r="J226" s="67"/>
      <c r="K226" s="65"/>
      <c r="L226" s="65"/>
      <c r="M226" s="79"/>
      <c r="O226" s="115"/>
      <c r="P226" s="187"/>
      <c r="Q226" s="115"/>
      <c r="R226" s="103"/>
    </row>
    <row r="227" spans="1:18" s="4" customFormat="1" ht="15" customHeight="1" x14ac:dyDescent="0.2">
      <c r="A227" s="65"/>
      <c r="B227" s="65"/>
      <c r="C227" s="65"/>
      <c r="D227" s="66"/>
      <c r="E227" s="66"/>
      <c r="F227" s="67"/>
      <c r="G227" s="65"/>
      <c r="H227" s="65"/>
      <c r="I227" s="67"/>
      <c r="J227" s="67"/>
      <c r="K227" s="65"/>
      <c r="L227" s="65"/>
      <c r="M227" s="79"/>
      <c r="O227" s="115"/>
      <c r="P227" s="187"/>
      <c r="Q227" s="115"/>
      <c r="R227" s="103"/>
    </row>
    <row r="228" spans="1:18" s="4" customFormat="1" ht="15" customHeight="1" x14ac:dyDescent="0.2">
      <c r="A228" s="65"/>
      <c r="B228" s="65"/>
      <c r="C228" s="65"/>
      <c r="D228" s="66"/>
      <c r="E228" s="66"/>
      <c r="F228" s="67"/>
      <c r="G228" s="65"/>
      <c r="H228" s="65"/>
      <c r="I228" s="67"/>
      <c r="J228" s="67"/>
      <c r="K228" s="65"/>
      <c r="L228" s="65"/>
      <c r="M228" s="79"/>
      <c r="O228" s="115"/>
      <c r="P228" s="187"/>
      <c r="Q228" s="115"/>
      <c r="R228" s="103"/>
    </row>
    <row r="229" spans="1:18" s="4" customFormat="1" ht="15" customHeight="1" x14ac:dyDescent="0.2">
      <c r="A229" s="65"/>
      <c r="B229" s="65"/>
      <c r="C229" s="65"/>
      <c r="D229" s="66"/>
      <c r="E229" s="66"/>
      <c r="F229" s="67"/>
      <c r="G229" s="65"/>
      <c r="H229" s="65"/>
      <c r="I229" s="67"/>
      <c r="J229" s="67"/>
      <c r="K229" s="65"/>
      <c r="L229" s="65"/>
      <c r="M229" s="79"/>
      <c r="O229" s="115"/>
      <c r="P229" s="187"/>
      <c r="Q229" s="115"/>
      <c r="R229" s="103"/>
    </row>
    <row r="230" spans="1:18" s="4" customFormat="1" ht="15" customHeight="1" x14ac:dyDescent="0.2">
      <c r="A230" s="65"/>
      <c r="B230" s="65"/>
      <c r="C230" s="65"/>
      <c r="D230" s="66"/>
      <c r="E230" s="66"/>
      <c r="F230" s="67"/>
      <c r="G230" s="65"/>
      <c r="H230" s="65"/>
      <c r="I230" s="67"/>
      <c r="J230" s="67"/>
      <c r="K230" s="65"/>
      <c r="L230" s="65"/>
      <c r="M230" s="79"/>
      <c r="O230" s="115"/>
      <c r="P230" s="187"/>
      <c r="Q230" s="115"/>
      <c r="R230" s="103"/>
    </row>
    <row r="231" spans="1:18" s="4" customFormat="1" ht="15" customHeight="1" x14ac:dyDescent="0.2">
      <c r="A231" s="65"/>
      <c r="B231" s="65"/>
      <c r="C231" s="65"/>
      <c r="D231" s="66"/>
      <c r="E231" s="66"/>
      <c r="F231" s="67"/>
      <c r="G231" s="65"/>
      <c r="H231" s="65"/>
      <c r="I231" s="67"/>
      <c r="J231" s="67"/>
      <c r="K231" s="65"/>
      <c r="L231" s="65"/>
      <c r="M231" s="79"/>
      <c r="O231" s="115"/>
      <c r="P231" s="187"/>
      <c r="Q231" s="115"/>
      <c r="R231" s="103"/>
    </row>
    <row r="232" spans="1:18" s="4" customFormat="1" ht="15" customHeight="1" x14ac:dyDescent="0.2">
      <c r="A232" s="65"/>
      <c r="B232" s="65"/>
      <c r="C232" s="65"/>
      <c r="D232" s="66"/>
      <c r="E232" s="66"/>
      <c r="F232" s="67"/>
      <c r="G232" s="65"/>
      <c r="H232" s="65"/>
      <c r="I232" s="67"/>
      <c r="J232" s="67"/>
      <c r="K232" s="65"/>
      <c r="L232" s="65"/>
      <c r="M232" s="79"/>
      <c r="O232" s="115"/>
      <c r="P232" s="187"/>
      <c r="Q232" s="115"/>
      <c r="R232" s="103"/>
    </row>
    <row r="233" spans="1:18" s="4" customFormat="1" ht="15" customHeight="1" x14ac:dyDescent="0.2">
      <c r="A233" s="65"/>
      <c r="B233" s="65"/>
      <c r="C233" s="65"/>
      <c r="D233" s="66"/>
      <c r="E233" s="66"/>
      <c r="F233" s="67"/>
      <c r="G233" s="65"/>
      <c r="H233" s="65"/>
      <c r="I233" s="67"/>
      <c r="J233" s="67"/>
      <c r="K233" s="65"/>
      <c r="L233" s="65"/>
      <c r="M233" s="79"/>
      <c r="O233" s="115"/>
      <c r="P233" s="187"/>
      <c r="Q233" s="115"/>
      <c r="R233" s="103"/>
    </row>
    <row r="234" spans="1:18" s="4" customFormat="1" ht="15" customHeight="1" x14ac:dyDescent="0.2">
      <c r="A234" s="65"/>
      <c r="B234" s="65"/>
      <c r="C234" s="65"/>
      <c r="D234" s="66"/>
      <c r="E234" s="66"/>
      <c r="F234" s="67"/>
      <c r="G234" s="65"/>
      <c r="H234" s="65"/>
      <c r="I234" s="67"/>
      <c r="J234" s="67"/>
      <c r="K234" s="65"/>
      <c r="L234" s="65"/>
      <c r="M234" s="79"/>
      <c r="O234" s="115"/>
      <c r="P234" s="187"/>
      <c r="Q234" s="115"/>
      <c r="R234" s="103"/>
    </row>
    <row r="235" spans="1:18" s="4" customFormat="1" ht="15" customHeight="1" x14ac:dyDescent="0.2">
      <c r="A235" s="65"/>
      <c r="B235" s="65"/>
      <c r="C235" s="65"/>
      <c r="D235" s="66"/>
      <c r="E235" s="66"/>
      <c r="F235" s="67"/>
      <c r="G235" s="65"/>
      <c r="H235" s="65"/>
      <c r="I235" s="67"/>
      <c r="J235" s="67"/>
      <c r="K235" s="65"/>
      <c r="L235" s="65"/>
      <c r="M235" s="79"/>
      <c r="O235" s="115"/>
      <c r="P235" s="187"/>
      <c r="Q235" s="115"/>
      <c r="R235" s="103"/>
    </row>
    <row r="236" spans="1:18" s="4" customFormat="1" ht="15" customHeight="1" x14ac:dyDescent="0.2">
      <c r="A236" s="65"/>
      <c r="B236" s="65"/>
      <c r="C236" s="65"/>
      <c r="D236" s="66"/>
      <c r="E236" s="66"/>
      <c r="F236" s="67"/>
      <c r="G236" s="65"/>
      <c r="H236" s="65"/>
      <c r="I236" s="67"/>
      <c r="J236" s="67"/>
      <c r="K236" s="65"/>
      <c r="L236" s="65"/>
      <c r="M236" s="79"/>
      <c r="O236" s="115"/>
      <c r="P236" s="187"/>
      <c r="Q236" s="115"/>
      <c r="R236" s="103"/>
    </row>
    <row r="237" spans="1:18" s="4" customFormat="1" ht="15" customHeight="1" x14ac:dyDescent="0.2">
      <c r="A237" s="65"/>
      <c r="B237" s="65"/>
      <c r="C237" s="65"/>
      <c r="D237" s="66"/>
      <c r="E237" s="66"/>
      <c r="F237" s="67"/>
      <c r="G237" s="65"/>
      <c r="H237" s="65"/>
      <c r="I237" s="67"/>
      <c r="J237" s="67"/>
      <c r="K237" s="65"/>
      <c r="L237" s="65"/>
      <c r="M237" s="79"/>
      <c r="O237" s="115"/>
      <c r="P237" s="187"/>
      <c r="Q237" s="115"/>
      <c r="R237" s="103"/>
    </row>
    <row r="238" spans="1:18" s="4" customFormat="1" ht="15" customHeight="1" x14ac:dyDescent="0.2">
      <c r="A238" s="65"/>
      <c r="B238" s="65"/>
      <c r="C238" s="65"/>
      <c r="D238" s="66"/>
      <c r="E238" s="66"/>
      <c r="F238" s="67"/>
      <c r="G238" s="65"/>
      <c r="H238" s="65"/>
      <c r="I238" s="67"/>
      <c r="J238" s="67"/>
      <c r="K238" s="65"/>
      <c r="L238" s="65"/>
      <c r="M238" s="79"/>
      <c r="O238" s="115"/>
      <c r="P238" s="187"/>
      <c r="Q238" s="115"/>
      <c r="R238" s="103"/>
    </row>
    <row r="239" spans="1:18" s="4" customFormat="1" ht="15" customHeight="1" x14ac:dyDescent="0.2">
      <c r="A239" s="65"/>
      <c r="B239" s="65"/>
      <c r="C239" s="65"/>
      <c r="D239" s="66"/>
      <c r="E239" s="66"/>
      <c r="F239" s="67"/>
      <c r="G239" s="65"/>
      <c r="H239" s="65"/>
      <c r="I239" s="67"/>
      <c r="J239" s="67"/>
      <c r="K239" s="65"/>
      <c r="L239" s="65"/>
      <c r="M239" s="79"/>
      <c r="O239" s="115"/>
      <c r="P239" s="187"/>
      <c r="Q239" s="115"/>
      <c r="R239" s="103"/>
    </row>
    <row r="240" spans="1:18" s="4" customFormat="1" ht="15" customHeight="1" x14ac:dyDescent="0.2">
      <c r="A240" s="65"/>
      <c r="B240" s="65"/>
      <c r="C240" s="65"/>
      <c r="D240" s="66"/>
      <c r="E240" s="66"/>
      <c r="F240" s="67"/>
      <c r="G240" s="65"/>
      <c r="H240" s="65"/>
      <c r="I240" s="67"/>
      <c r="J240" s="67"/>
      <c r="K240" s="65"/>
      <c r="L240" s="65"/>
      <c r="M240" s="79"/>
      <c r="O240" s="115"/>
      <c r="P240" s="187"/>
      <c r="Q240" s="115"/>
      <c r="R240" s="103"/>
    </row>
    <row r="241" spans="1:18" s="4" customFormat="1" ht="15" customHeight="1" x14ac:dyDescent="0.2">
      <c r="A241" s="65"/>
      <c r="B241" s="65"/>
      <c r="C241" s="65"/>
      <c r="D241" s="66"/>
      <c r="E241" s="66"/>
      <c r="F241" s="67"/>
      <c r="G241" s="65"/>
      <c r="H241" s="65"/>
      <c r="I241" s="67"/>
      <c r="J241" s="67"/>
      <c r="K241" s="65"/>
      <c r="L241" s="65"/>
      <c r="M241" s="79"/>
      <c r="O241" s="115"/>
      <c r="P241" s="187"/>
      <c r="Q241" s="115"/>
      <c r="R241" s="103"/>
    </row>
    <row r="242" spans="1:18" s="4" customFormat="1" ht="15" customHeight="1" x14ac:dyDescent="0.2">
      <c r="A242" s="65"/>
      <c r="B242" s="65"/>
      <c r="C242" s="65"/>
      <c r="D242" s="66"/>
      <c r="E242" s="66"/>
      <c r="F242" s="67"/>
      <c r="G242" s="65"/>
      <c r="H242" s="65"/>
      <c r="I242" s="67"/>
      <c r="J242" s="67"/>
      <c r="K242" s="65"/>
      <c r="L242" s="65"/>
      <c r="M242" s="79"/>
      <c r="O242" s="115"/>
      <c r="P242" s="187"/>
      <c r="Q242" s="115"/>
      <c r="R242" s="103"/>
    </row>
    <row r="243" spans="1:18" s="4" customFormat="1" ht="15" customHeight="1" x14ac:dyDescent="0.25">
      <c r="O243" s="115"/>
      <c r="P243" s="187"/>
      <c r="Q243" s="115"/>
      <c r="R243" s="103"/>
    </row>
    <row r="244" spans="1:18" s="4" customFormat="1" ht="15" customHeight="1" x14ac:dyDescent="0.25">
      <c r="O244" s="115"/>
      <c r="P244" s="187"/>
      <c r="Q244" s="115"/>
      <c r="R244" s="103"/>
    </row>
    <row r="245" spans="1:18" s="4" customFormat="1" ht="15" customHeight="1" x14ac:dyDescent="0.25">
      <c r="O245" s="115"/>
      <c r="P245" s="187"/>
      <c r="Q245" s="115"/>
      <c r="R245" s="103"/>
    </row>
    <row r="246" spans="1:18" s="4" customFormat="1" ht="15" customHeight="1" x14ac:dyDescent="0.25">
      <c r="O246" s="115"/>
      <c r="P246" s="187"/>
      <c r="Q246" s="115"/>
      <c r="R246" s="103"/>
    </row>
    <row r="247" spans="1:18" s="4" customFormat="1" ht="15" customHeight="1" x14ac:dyDescent="0.25">
      <c r="O247" s="115"/>
      <c r="P247" s="187"/>
      <c r="Q247" s="115"/>
      <c r="R247" s="103"/>
    </row>
    <row r="248" spans="1:18" s="4" customFormat="1" ht="15" customHeight="1" x14ac:dyDescent="0.25">
      <c r="O248" s="115"/>
      <c r="P248" s="187"/>
      <c r="Q248" s="115"/>
      <c r="R248" s="103"/>
    </row>
    <row r="249" spans="1:18" s="4" customFormat="1" ht="15" customHeight="1" x14ac:dyDescent="0.25">
      <c r="O249" s="115"/>
      <c r="P249" s="187"/>
      <c r="Q249" s="115"/>
      <c r="R249" s="103"/>
    </row>
    <row r="250" spans="1:18" s="4" customFormat="1" ht="15" customHeight="1" x14ac:dyDescent="0.25">
      <c r="O250" s="115"/>
      <c r="P250" s="187"/>
      <c r="Q250" s="115"/>
      <c r="R250" s="103"/>
    </row>
    <row r="251" spans="1:18" s="4" customFormat="1" ht="15" customHeight="1" x14ac:dyDescent="0.25">
      <c r="O251" s="115"/>
      <c r="P251" s="187"/>
      <c r="Q251" s="115"/>
      <c r="R251" s="103"/>
    </row>
    <row r="252" spans="1:18" s="4" customFormat="1" ht="15" customHeight="1" x14ac:dyDescent="0.25">
      <c r="O252" s="115"/>
      <c r="P252" s="187"/>
      <c r="Q252" s="115"/>
      <c r="R252" s="103"/>
    </row>
    <row r="253" spans="1:18" s="4" customFormat="1" ht="15" customHeight="1" x14ac:dyDescent="0.25">
      <c r="O253" s="115"/>
      <c r="P253" s="187"/>
      <c r="Q253" s="115"/>
      <c r="R253" s="103"/>
    </row>
    <row r="254" spans="1:18" s="4" customFormat="1" ht="15" customHeight="1" x14ac:dyDescent="0.25">
      <c r="O254" s="115"/>
      <c r="P254" s="187"/>
      <c r="Q254" s="115"/>
      <c r="R254" s="103"/>
    </row>
    <row r="255" spans="1:18" s="4" customFormat="1" ht="15" customHeight="1" x14ac:dyDescent="0.25">
      <c r="O255" s="115"/>
      <c r="P255" s="187"/>
      <c r="Q255" s="115"/>
      <c r="R255" s="103"/>
    </row>
    <row r="256" spans="1:18" s="4" customFormat="1" ht="15" customHeight="1" x14ac:dyDescent="0.25">
      <c r="O256" s="115"/>
      <c r="P256" s="187"/>
      <c r="Q256" s="115"/>
      <c r="R256" s="103"/>
    </row>
    <row r="257" spans="15:18" s="4" customFormat="1" ht="15" customHeight="1" x14ac:dyDescent="0.25">
      <c r="O257" s="115"/>
      <c r="P257" s="187"/>
      <c r="Q257" s="115"/>
      <c r="R257" s="103"/>
    </row>
    <row r="258" spans="15:18" s="4" customFormat="1" ht="15" customHeight="1" x14ac:dyDescent="0.25">
      <c r="O258" s="115"/>
      <c r="P258" s="187"/>
      <c r="Q258" s="115"/>
      <c r="R258" s="103"/>
    </row>
    <row r="259" spans="15:18" s="4" customFormat="1" ht="15" customHeight="1" x14ac:dyDescent="0.25">
      <c r="O259" s="115"/>
      <c r="P259" s="187"/>
      <c r="Q259" s="115"/>
      <c r="R259" s="103"/>
    </row>
    <row r="260" spans="15:18" s="4" customFormat="1" ht="15" customHeight="1" x14ac:dyDescent="0.25">
      <c r="O260" s="115"/>
      <c r="P260" s="187"/>
      <c r="Q260" s="115"/>
      <c r="R260" s="103"/>
    </row>
    <row r="261" spans="15:18" s="4" customFormat="1" ht="15" customHeight="1" x14ac:dyDescent="0.25">
      <c r="O261" s="115"/>
      <c r="P261" s="187"/>
      <c r="Q261" s="115"/>
      <c r="R261" s="103"/>
    </row>
    <row r="262" spans="15:18" s="4" customFormat="1" ht="15" customHeight="1" x14ac:dyDescent="0.25">
      <c r="O262" s="115"/>
      <c r="P262" s="187"/>
      <c r="Q262" s="115"/>
      <c r="R262" s="103"/>
    </row>
    <row r="263" spans="15:18" s="4" customFormat="1" ht="15" customHeight="1" x14ac:dyDescent="0.25">
      <c r="O263" s="115"/>
      <c r="P263" s="187"/>
      <c r="Q263" s="115"/>
      <c r="R263" s="103"/>
    </row>
    <row r="264" spans="15:18" s="4" customFormat="1" ht="15" customHeight="1" x14ac:dyDescent="0.25">
      <c r="O264" s="115"/>
      <c r="P264" s="187"/>
      <c r="Q264" s="115"/>
      <c r="R264" s="103"/>
    </row>
    <row r="265" spans="15:18" s="4" customFormat="1" ht="15" customHeight="1" x14ac:dyDescent="0.25">
      <c r="O265" s="115"/>
      <c r="P265" s="187"/>
      <c r="Q265" s="115"/>
      <c r="R265" s="103"/>
    </row>
    <row r="266" spans="15:18" s="4" customFormat="1" ht="15" customHeight="1" x14ac:dyDescent="0.25">
      <c r="O266" s="115"/>
      <c r="P266" s="187"/>
      <c r="Q266" s="115"/>
      <c r="R266" s="103"/>
    </row>
    <row r="267" spans="15:18" s="4" customFormat="1" ht="15" customHeight="1" x14ac:dyDescent="0.25">
      <c r="O267" s="115"/>
      <c r="P267" s="187"/>
      <c r="Q267" s="115"/>
      <c r="R267" s="103"/>
    </row>
    <row r="268" spans="15:18" s="4" customFormat="1" ht="15" customHeight="1" x14ac:dyDescent="0.25">
      <c r="O268" s="115"/>
      <c r="P268" s="187"/>
      <c r="Q268" s="115"/>
      <c r="R268" s="103"/>
    </row>
    <row r="269" spans="15:18" s="4" customFormat="1" ht="15" customHeight="1" x14ac:dyDescent="0.25">
      <c r="O269" s="115"/>
      <c r="P269" s="187"/>
      <c r="Q269" s="115"/>
      <c r="R269" s="103"/>
    </row>
    <row r="270" spans="15:18" s="4" customFormat="1" ht="15" customHeight="1" x14ac:dyDescent="0.25">
      <c r="O270" s="115"/>
      <c r="P270" s="187"/>
      <c r="Q270" s="115"/>
      <c r="R270" s="103"/>
    </row>
    <row r="271" spans="15:18" s="4" customFormat="1" ht="15" customHeight="1" x14ac:dyDescent="0.25">
      <c r="O271" s="115"/>
      <c r="P271" s="187"/>
      <c r="Q271" s="115"/>
      <c r="R271" s="103"/>
    </row>
    <row r="272" spans="15:18" s="4" customFormat="1" ht="15" customHeight="1" x14ac:dyDescent="0.25">
      <c r="O272" s="115"/>
      <c r="P272" s="187"/>
      <c r="Q272" s="115"/>
      <c r="R272" s="103"/>
    </row>
    <row r="273" spans="15:18" s="4" customFormat="1" ht="15" customHeight="1" x14ac:dyDescent="0.25">
      <c r="O273" s="115"/>
      <c r="P273" s="187"/>
      <c r="Q273" s="115"/>
      <c r="R273" s="103"/>
    </row>
    <row r="274" spans="15:18" s="4" customFormat="1" ht="15" customHeight="1" x14ac:dyDescent="0.25">
      <c r="O274" s="115"/>
      <c r="P274" s="187"/>
      <c r="Q274" s="115"/>
      <c r="R274" s="103"/>
    </row>
    <row r="275" spans="15:18" s="4" customFormat="1" ht="15" customHeight="1" x14ac:dyDescent="0.25">
      <c r="O275" s="115"/>
      <c r="P275" s="187"/>
      <c r="Q275" s="115"/>
      <c r="R275" s="103"/>
    </row>
    <row r="276" spans="15:18" s="4" customFormat="1" ht="15" customHeight="1" x14ac:dyDescent="0.25">
      <c r="O276" s="115"/>
      <c r="P276" s="187"/>
      <c r="Q276" s="115"/>
      <c r="R276" s="103"/>
    </row>
    <row r="277" spans="15:18" s="4" customFormat="1" ht="15" customHeight="1" x14ac:dyDescent="0.25">
      <c r="O277" s="115"/>
      <c r="P277" s="187"/>
      <c r="Q277" s="115"/>
      <c r="R277" s="103"/>
    </row>
    <row r="278" spans="15:18" s="4" customFormat="1" ht="15" customHeight="1" x14ac:dyDescent="0.25">
      <c r="O278" s="115"/>
      <c r="P278" s="187"/>
      <c r="Q278" s="115"/>
      <c r="R278" s="103"/>
    </row>
    <row r="279" spans="15:18" s="4" customFormat="1" ht="15" customHeight="1" x14ac:dyDescent="0.25">
      <c r="O279" s="115"/>
      <c r="P279" s="187"/>
      <c r="Q279" s="115"/>
      <c r="R279" s="103"/>
    </row>
    <row r="280" spans="15:18" s="4" customFormat="1" ht="15" customHeight="1" x14ac:dyDescent="0.25">
      <c r="O280" s="115"/>
      <c r="P280" s="187"/>
      <c r="Q280" s="115"/>
      <c r="R280" s="103"/>
    </row>
    <row r="281" spans="15:18" s="4" customFormat="1" ht="15" customHeight="1" x14ac:dyDescent="0.25">
      <c r="O281" s="115"/>
      <c r="P281" s="187"/>
      <c r="Q281" s="115"/>
      <c r="R281" s="103"/>
    </row>
    <row r="282" spans="15:18" s="4" customFormat="1" ht="15" customHeight="1" x14ac:dyDescent="0.25">
      <c r="O282" s="115"/>
      <c r="P282" s="187"/>
      <c r="Q282" s="115"/>
      <c r="R282" s="103"/>
    </row>
    <row r="283" spans="15:18" s="4" customFormat="1" ht="15" customHeight="1" x14ac:dyDescent="0.25">
      <c r="O283" s="115"/>
      <c r="P283" s="187"/>
      <c r="Q283" s="115"/>
      <c r="R283" s="103"/>
    </row>
    <row r="284" spans="15:18" s="4" customFormat="1" ht="15" customHeight="1" x14ac:dyDescent="0.25">
      <c r="O284" s="115"/>
      <c r="P284" s="187"/>
      <c r="Q284" s="115"/>
      <c r="R284" s="103"/>
    </row>
    <row r="285" spans="15:18" s="4" customFormat="1" ht="15" customHeight="1" x14ac:dyDescent="0.25">
      <c r="O285" s="115"/>
      <c r="P285" s="187"/>
      <c r="Q285" s="115"/>
      <c r="R285" s="103"/>
    </row>
    <row r="286" spans="15:18" s="4" customFormat="1" ht="15" customHeight="1" x14ac:dyDescent="0.25">
      <c r="O286" s="115"/>
      <c r="P286" s="187"/>
      <c r="Q286" s="115"/>
      <c r="R286" s="103"/>
    </row>
    <row r="287" spans="15:18" s="4" customFormat="1" ht="15" customHeight="1" x14ac:dyDescent="0.25">
      <c r="O287" s="115"/>
      <c r="P287" s="187"/>
      <c r="Q287" s="115"/>
      <c r="R287" s="103"/>
    </row>
    <row r="288" spans="15:18" s="4" customFormat="1" ht="15" customHeight="1" x14ac:dyDescent="0.25">
      <c r="O288" s="115"/>
      <c r="P288" s="187"/>
      <c r="Q288" s="115"/>
      <c r="R288" s="103"/>
    </row>
    <row r="289" spans="15:18" s="4" customFormat="1" ht="15" customHeight="1" x14ac:dyDescent="0.25">
      <c r="O289" s="115"/>
      <c r="P289" s="187"/>
      <c r="Q289" s="115"/>
      <c r="R289" s="103"/>
    </row>
    <row r="290" spans="15:18" s="4" customFormat="1" ht="15" customHeight="1" x14ac:dyDescent="0.25">
      <c r="O290" s="115"/>
      <c r="P290" s="187"/>
      <c r="Q290" s="115"/>
      <c r="R290" s="103"/>
    </row>
    <row r="291" spans="15:18" s="4" customFormat="1" ht="15" customHeight="1" x14ac:dyDescent="0.25">
      <c r="O291" s="115"/>
      <c r="P291" s="187"/>
      <c r="Q291" s="115"/>
      <c r="R291" s="103"/>
    </row>
    <row r="292" spans="15:18" s="4" customFormat="1" ht="15" customHeight="1" x14ac:dyDescent="0.25">
      <c r="O292" s="115"/>
      <c r="P292" s="187"/>
      <c r="Q292" s="115"/>
      <c r="R292" s="103"/>
    </row>
    <row r="293" spans="15:18" s="4" customFormat="1" ht="15" customHeight="1" x14ac:dyDescent="0.25">
      <c r="O293" s="115"/>
      <c r="P293" s="187"/>
      <c r="Q293" s="115"/>
      <c r="R293" s="103"/>
    </row>
    <row r="294" spans="15:18" s="4" customFormat="1" ht="15" customHeight="1" x14ac:dyDescent="0.25">
      <c r="O294" s="115"/>
      <c r="P294" s="187"/>
      <c r="Q294" s="115"/>
      <c r="R294" s="103"/>
    </row>
    <row r="295" spans="15:18" s="4" customFormat="1" ht="15" customHeight="1" x14ac:dyDescent="0.25">
      <c r="O295" s="115"/>
      <c r="P295" s="187"/>
      <c r="Q295" s="115"/>
      <c r="R295" s="103"/>
    </row>
    <row r="296" spans="15:18" s="4" customFormat="1" ht="15" customHeight="1" x14ac:dyDescent="0.25">
      <c r="O296" s="115"/>
      <c r="P296" s="187"/>
      <c r="Q296" s="115"/>
      <c r="R296" s="103"/>
    </row>
    <row r="297" spans="15:18" s="4" customFormat="1" ht="15" customHeight="1" x14ac:dyDescent="0.25">
      <c r="O297" s="115"/>
      <c r="P297" s="187"/>
      <c r="Q297" s="115"/>
      <c r="R297" s="103"/>
    </row>
    <row r="298" spans="15:18" s="4" customFormat="1" ht="15" customHeight="1" x14ac:dyDescent="0.25">
      <c r="O298" s="115"/>
      <c r="P298" s="187"/>
      <c r="Q298" s="115"/>
      <c r="R298" s="103"/>
    </row>
    <row r="299" spans="15:18" s="4" customFormat="1" ht="15" customHeight="1" x14ac:dyDescent="0.25">
      <c r="O299" s="115"/>
      <c r="P299" s="187"/>
      <c r="Q299" s="115"/>
      <c r="R299" s="103"/>
    </row>
    <row r="300" spans="15:18" s="4" customFormat="1" ht="15" customHeight="1" x14ac:dyDescent="0.25">
      <c r="O300" s="115"/>
      <c r="P300" s="187"/>
      <c r="Q300" s="115"/>
      <c r="R300" s="103"/>
    </row>
    <row r="301" spans="15:18" s="4" customFormat="1" ht="15" customHeight="1" x14ac:dyDescent="0.25">
      <c r="O301" s="115"/>
      <c r="P301" s="187"/>
      <c r="Q301" s="115"/>
      <c r="R301" s="103"/>
    </row>
    <row r="302" spans="15:18" s="4" customFormat="1" ht="15" customHeight="1" x14ac:dyDescent="0.25">
      <c r="O302" s="115"/>
      <c r="P302" s="187"/>
      <c r="Q302" s="115"/>
      <c r="R302" s="103"/>
    </row>
    <row r="303" spans="15:18" s="4" customFormat="1" ht="15" customHeight="1" x14ac:dyDescent="0.25">
      <c r="O303" s="115"/>
      <c r="P303" s="187"/>
      <c r="Q303" s="115"/>
      <c r="R303" s="103"/>
    </row>
    <row r="304" spans="15:18" s="4" customFormat="1" ht="15" customHeight="1" x14ac:dyDescent="0.25">
      <c r="O304" s="115"/>
      <c r="P304" s="187"/>
      <c r="Q304" s="115"/>
      <c r="R304" s="103"/>
    </row>
    <row r="305" spans="15:18" s="4" customFormat="1" ht="15" customHeight="1" x14ac:dyDescent="0.25">
      <c r="O305" s="115"/>
      <c r="P305" s="187"/>
      <c r="Q305" s="115"/>
      <c r="R305" s="103"/>
    </row>
    <row r="306" spans="15:18" s="4" customFormat="1" ht="15" customHeight="1" x14ac:dyDescent="0.25">
      <c r="O306" s="115"/>
      <c r="P306" s="187"/>
      <c r="Q306" s="115"/>
      <c r="R306" s="103"/>
    </row>
    <row r="307" spans="15:18" s="4" customFormat="1" ht="15" customHeight="1" x14ac:dyDescent="0.25">
      <c r="O307" s="115"/>
      <c r="P307" s="187"/>
      <c r="Q307" s="115"/>
      <c r="R307" s="103"/>
    </row>
    <row r="308" spans="15:18" s="4" customFormat="1" ht="15" customHeight="1" x14ac:dyDescent="0.25">
      <c r="O308" s="115"/>
      <c r="P308" s="187"/>
      <c r="Q308" s="115"/>
      <c r="R308" s="103"/>
    </row>
    <row r="309" spans="15:18" s="4" customFormat="1" ht="15" customHeight="1" x14ac:dyDescent="0.25">
      <c r="O309" s="115"/>
      <c r="P309" s="187"/>
      <c r="Q309" s="115"/>
      <c r="R309" s="103"/>
    </row>
    <row r="310" spans="15:18" s="4" customFormat="1" ht="15" customHeight="1" x14ac:dyDescent="0.25">
      <c r="O310" s="115"/>
      <c r="P310" s="187"/>
      <c r="Q310" s="115"/>
      <c r="R310" s="103"/>
    </row>
    <row r="311" spans="15:18" s="4" customFormat="1" ht="15" customHeight="1" x14ac:dyDescent="0.25">
      <c r="O311" s="115"/>
      <c r="P311" s="187"/>
      <c r="Q311" s="115"/>
      <c r="R311" s="103"/>
    </row>
    <row r="312" spans="15:18" s="4" customFormat="1" ht="15" customHeight="1" x14ac:dyDescent="0.25">
      <c r="O312" s="115"/>
      <c r="P312" s="187"/>
      <c r="Q312" s="115"/>
      <c r="R312" s="103"/>
    </row>
    <row r="313" spans="15:18" s="4" customFormat="1" ht="15" customHeight="1" x14ac:dyDescent="0.25">
      <c r="O313" s="115"/>
      <c r="P313" s="187"/>
      <c r="Q313" s="115"/>
      <c r="R313" s="103"/>
    </row>
    <row r="314" spans="15:18" s="4" customFormat="1" ht="15" customHeight="1" x14ac:dyDescent="0.25">
      <c r="O314" s="115"/>
      <c r="P314" s="187"/>
      <c r="Q314" s="115"/>
      <c r="R314" s="103"/>
    </row>
    <row r="315" spans="15:18" s="4" customFormat="1" ht="15" customHeight="1" x14ac:dyDescent="0.25">
      <c r="O315" s="115"/>
      <c r="P315" s="187"/>
      <c r="Q315" s="115"/>
      <c r="R315" s="103"/>
    </row>
    <row r="316" spans="15:18" s="4" customFormat="1" ht="15" customHeight="1" x14ac:dyDescent="0.25">
      <c r="O316" s="115"/>
      <c r="P316" s="187"/>
      <c r="Q316" s="115"/>
      <c r="R316" s="103"/>
    </row>
    <row r="317" spans="15:18" s="4" customFormat="1" ht="15" customHeight="1" x14ac:dyDescent="0.25">
      <c r="O317" s="115"/>
      <c r="P317" s="187"/>
      <c r="Q317" s="115"/>
      <c r="R317" s="103"/>
    </row>
    <row r="318" spans="15:18" s="4" customFormat="1" ht="15" customHeight="1" x14ac:dyDescent="0.25">
      <c r="O318" s="115"/>
      <c r="P318" s="187"/>
      <c r="Q318" s="115"/>
      <c r="R318" s="103"/>
    </row>
    <row r="319" spans="15:18" s="4" customFormat="1" ht="15" customHeight="1" x14ac:dyDescent="0.25">
      <c r="O319" s="115"/>
      <c r="P319" s="187"/>
      <c r="Q319" s="115"/>
      <c r="R319" s="103"/>
    </row>
    <row r="320" spans="15:18" s="4" customFormat="1" ht="15" customHeight="1" x14ac:dyDescent="0.25">
      <c r="O320" s="115"/>
      <c r="P320" s="187"/>
      <c r="Q320" s="115"/>
      <c r="R320" s="103"/>
    </row>
    <row r="321" spans="15:18" s="4" customFormat="1" ht="15" customHeight="1" x14ac:dyDescent="0.25">
      <c r="O321" s="115"/>
      <c r="P321" s="187"/>
      <c r="Q321" s="115"/>
      <c r="R321" s="103"/>
    </row>
    <row r="322" spans="15:18" s="4" customFormat="1" ht="15" customHeight="1" x14ac:dyDescent="0.25">
      <c r="O322" s="115"/>
      <c r="P322" s="187"/>
      <c r="Q322" s="115"/>
      <c r="R322" s="103"/>
    </row>
    <row r="323" spans="15:18" s="4" customFormat="1" ht="15" customHeight="1" x14ac:dyDescent="0.25">
      <c r="O323" s="115"/>
      <c r="P323" s="187"/>
      <c r="Q323" s="115"/>
      <c r="R323" s="103"/>
    </row>
    <row r="324" spans="15:18" s="4" customFormat="1" ht="15" customHeight="1" x14ac:dyDescent="0.25">
      <c r="O324" s="115"/>
      <c r="P324" s="187"/>
      <c r="Q324" s="115"/>
      <c r="R324" s="103"/>
    </row>
    <row r="325" spans="15:18" s="4" customFormat="1" ht="15" customHeight="1" x14ac:dyDescent="0.25">
      <c r="O325" s="115"/>
      <c r="P325" s="187"/>
      <c r="Q325" s="115"/>
      <c r="R325" s="103"/>
    </row>
    <row r="326" spans="15:18" s="4" customFormat="1" ht="15" customHeight="1" x14ac:dyDescent="0.25">
      <c r="O326" s="115"/>
      <c r="P326" s="187"/>
      <c r="Q326" s="115"/>
      <c r="R326" s="103"/>
    </row>
    <row r="327" spans="15:18" s="4" customFormat="1" ht="15" customHeight="1" x14ac:dyDescent="0.25">
      <c r="O327" s="115"/>
      <c r="P327" s="187"/>
      <c r="Q327" s="115"/>
      <c r="R327" s="103"/>
    </row>
    <row r="328" spans="15:18" s="4" customFormat="1" ht="15" customHeight="1" x14ac:dyDescent="0.25">
      <c r="O328" s="115"/>
      <c r="P328" s="187"/>
      <c r="Q328" s="115"/>
      <c r="R328" s="103"/>
    </row>
    <row r="329" spans="15:18" s="4" customFormat="1" ht="15" customHeight="1" x14ac:dyDescent="0.25">
      <c r="O329" s="115"/>
      <c r="P329" s="187"/>
      <c r="Q329" s="115"/>
      <c r="R329" s="103"/>
    </row>
    <row r="330" spans="15:18" s="4" customFormat="1" ht="15" customHeight="1" x14ac:dyDescent="0.25">
      <c r="O330" s="115"/>
      <c r="P330" s="187"/>
      <c r="Q330" s="115"/>
      <c r="R330" s="103"/>
    </row>
    <row r="331" spans="15:18" s="4" customFormat="1" ht="15" customHeight="1" x14ac:dyDescent="0.25">
      <c r="O331" s="115"/>
      <c r="P331" s="187"/>
      <c r="Q331" s="115"/>
      <c r="R331" s="103"/>
    </row>
    <row r="332" spans="15:18" s="4" customFormat="1" ht="15" customHeight="1" x14ac:dyDescent="0.25">
      <c r="O332" s="115"/>
      <c r="P332" s="187"/>
      <c r="Q332" s="115"/>
      <c r="R332" s="103"/>
    </row>
    <row r="333" spans="15:18" s="4" customFormat="1" ht="15" customHeight="1" x14ac:dyDescent="0.25">
      <c r="O333" s="115"/>
      <c r="P333" s="187"/>
      <c r="Q333" s="115"/>
      <c r="R333" s="103"/>
    </row>
    <row r="334" spans="15:18" s="4" customFormat="1" ht="15" customHeight="1" x14ac:dyDescent="0.25">
      <c r="O334" s="115"/>
      <c r="P334" s="187"/>
      <c r="Q334" s="115"/>
      <c r="R334" s="103"/>
    </row>
    <row r="335" spans="15:18" s="4" customFormat="1" ht="15" customHeight="1" x14ac:dyDescent="0.25">
      <c r="O335" s="115"/>
      <c r="P335" s="187"/>
      <c r="Q335" s="115"/>
      <c r="R335" s="103"/>
    </row>
    <row r="336" spans="15:18" s="4" customFormat="1" ht="15" customHeight="1" x14ac:dyDescent="0.25">
      <c r="O336" s="115"/>
      <c r="P336" s="187"/>
      <c r="Q336" s="115"/>
      <c r="R336" s="103"/>
    </row>
    <row r="337" spans="15:18" s="4" customFormat="1" ht="15" customHeight="1" x14ac:dyDescent="0.25">
      <c r="O337" s="115"/>
      <c r="P337" s="187"/>
      <c r="Q337" s="115"/>
      <c r="R337" s="103"/>
    </row>
    <row r="338" spans="15:18" s="4" customFormat="1" ht="15" customHeight="1" x14ac:dyDescent="0.25">
      <c r="O338" s="115"/>
      <c r="P338" s="187"/>
      <c r="Q338" s="115"/>
      <c r="R338" s="103"/>
    </row>
    <row r="339" spans="15:18" s="4" customFormat="1" ht="15" customHeight="1" x14ac:dyDescent="0.25">
      <c r="O339" s="115"/>
      <c r="P339" s="187"/>
      <c r="Q339" s="115"/>
      <c r="R339" s="103"/>
    </row>
    <row r="340" spans="15:18" s="4" customFormat="1" ht="15" customHeight="1" x14ac:dyDescent="0.25">
      <c r="O340" s="115"/>
      <c r="P340" s="187"/>
      <c r="Q340" s="115"/>
      <c r="R340" s="103"/>
    </row>
    <row r="341" spans="15:18" s="4" customFormat="1" ht="15" customHeight="1" x14ac:dyDescent="0.25">
      <c r="O341" s="115"/>
      <c r="P341" s="187"/>
      <c r="Q341" s="115"/>
      <c r="R341" s="103"/>
    </row>
    <row r="342" spans="15:18" s="4" customFormat="1" ht="15" customHeight="1" x14ac:dyDescent="0.25">
      <c r="O342" s="115"/>
      <c r="P342" s="187"/>
      <c r="Q342" s="115"/>
      <c r="R342" s="103"/>
    </row>
    <row r="343" spans="15:18" s="4" customFormat="1" ht="15" customHeight="1" x14ac:dyDescent="0.25">
      <c r="O343" s="115"/>
      <c r="P343" s="187"/>
      <c r="Q343" s="115"/>
      <c r="R343" s="103"/>
    </row>
    <row r="344" spans="15:18" s="4" customFormat="1" ht="15" customHeight="1" x14ac:dyDescent="0.25">
      <c r="O344" s="115"/>
      <c r="P344" s="187"/>
      <c r="Q344" s="115"/>
      <c r="R344" s="103"/>
    </row>
    <row r="345" spans="15:18" s="4" customFormat="1" ht="15" customHeight="1" x14ac:dyDescent="0.25">
      <c r="O345" s="115"/>
      <c r="P345" s="187"/>
      <c r="Q345" s="115"/>
      <c r="R345" s="103"/>
    </row>
    <row r="346" spans="15:18" s="4" customFormat="1" ht="15" customHeight="1" x14ac:dyDescent="0.25">
      <c r="O346" s="115"/>
      <c r="P346" s="187"/>
      <c r="Q346" s="115"/>
      <c r="R346" s="103"/>
    </row>
    <row r="347" spans="15:18" s="4" customFormat="1" ht="15" customHeight="1" x14ac:dyDescent="0.25">
      <c r="O347" s="115"/>
      <c r="P347" s="187"/>
      <c r="Q347" s="115"/>
      <c r="R347" s="103"/>
    </row>
    <row r="348" spans="15:18" s="4" customFormat="1" ht="15" customHeight="1" x14ac:dyDescent="0.25">
      <c r="O348" s="115"/>
      <c r="P348" s="187"/>
      <c r="Q348" s="115"/>
      <c r="R348" s="103"/>
    </row>
    <row r="349" spans="15:18" s="4" customFormat="1" ht="15" customHeight="1" x14ac:dyDescent="0.25">
      <c r="O349" s="115"/>
      <c r="P349" s="187"/>
      <c r="Q349" s="115"/>
      <c r="R349" s="103"/>
    </row>
    <row r="350" spans="15:18" s="4" customFormat="1" ht="15" customHeight="1" x14ac:dyDescent="0.25">
      <c r="O350" s="115"/>
      <c r="P350" s="187"/>
      <c r="Q350" s="115"/>
      <c r="R350" s="103"/>
    </row>
    <row r="351" spans="15:18" s="4" customFormat="1" ht="15" customHeight="1" x14ac:dyDescent="0.25">
      <c r="O351" s="115"/>
      <c r="P351" s="187"/>
      <c r="Q351" s="115"/>
      <c r="R351" s="103"/>
    </row>
    <row r="352" spans="15:18" s="4" customFormat="1" ht="15" customHeight="1" x14ac:dyDescent="0.25">
      <c r="O352" s="115"/>
      <c r="P352" s="187"/>
      <c r="Q352" s="115"/>
      <c r="R352" s="103"/>
    </row>
    <row r="353" spans="15:18" s="4" customFormat="1" ht="15" customHeight="1" x14ac:dyDescent="0.25">
      <c r="O353" s="115"/>
      <c r="P353" s="187"/>
      <c r="Q353" s="115"/>
      <c r="R353" s="103"/>
    </row>
    <row r="354" spans="15:18" s="4" customFormat="1" ht="15" customHeight="1" x14ac:dyDescent="0.25">
      <c r="O354" s="115"/>
      <c r="P354" s="187"/>
      <c r="Q354" s="115"/>
      <c r="R354" s="103"/>
    </row>
    <row r="355" spans="15:18" s="4" customFormat="1" ht="15" customHeight="1" x14ac:dyDescent="0.25">
      <c r="O355" s="115"/>
      <c r="P355" s="187"/>
      <c r="Q355" s="115"/>
      <c r="R355" s="103"/>
    </row>
    <row r="356" spans="15:18" s="4" customFormat="1" ht="15" customHeight="1" x14ac:dyDescent="0.25">
      <c r="O356" s="115"/>
      <c r="P356" s="187"/>
      <c r="Q356" s="115"/>
      <c r="R356" s="103"/>
    </row>
    <row r="357" spans="15:18" s="4" customFormat="1" ht="15" customHeight="1" x14ac:dyDescent="0.25">
      <c r="O357" s="115"/>
      <c r="P357" s="187"/>
      <c r="Q357" s="115"/>
      <c r="R357" s="103"/>
    </row>
    <row r="358" spans="15:18" s="4" customFormat="1" ht="15" customHeight="1" x14ac:dyDescent="0.25">
      <c r="O358" s="115"/>
      <c r="P358" s="187"/>
      <c r="Q358" s="115"/>
      <c r="R358" s="103"/>
    </row>
    <row r="359" spans="15:18" s="4" customFormat="1" ht="15" customHeight="1" x14ac:dyDescent="0.25">
      <c r="O359" s="115"/>
      <c r="P359" s="187"/>
      <c r="Q359" s="115"/>
      <c r="R359" s="103"/>
    </row>
    <row r="360" spans="15:18" s="4" customFormat="1" ht="15" customHeight="1" x14ac:dyDescent="0.25">
      <c r="O360" s="115"/>
      <c r="P360" s="187"/>
      <c r="Q360" s="115"/>
      <c r="R360" s="103"/>
    </row>
    <row r="361" spans="15:18" s="4" customFormat="1" ht="15" customHeight="1" x14ac:dyDescent="0.25">
      <c r="O361" s="115"/>
      <c r="P361" s="187"/>
      <c r="Q361" s="115"/>
      <c r="R361" s="103"/>
    </row>
    <row r="362" spans="15:18" s="4" customFormat="1" ht="15" customHeight="1" x14ac:dyDescent="0.25">
      <c r="O362" s="115"/>
      <c r="P362" s="187"/>
      <c r="Q362" s="115"/>
      <c r="R362" s="103"/>
    </row>
    <row r="363" spans="15:18" s="4" customFormat="1" ht="15" customHeight="1" x14ac:dyDescent="0.25">
      <c r="O363" s="115"/>
      <c r="P363" s="187"/>
      <c r="Q363" s="115"/>
      <c r="R363" s="103"/>
    </row>
    <row r="364" spans="15:18" s="4" customFormat="1" ht="15" customHeight="1" x14ac:dyDescent="0.25">
      <c r="O364" s="115"/>
      <c r="P364" s="187"/>
      <c r="Q364" s="115"/>
      <c r="R364" s="103"/>
    </row>
    <row r="365" spans="15:18" s="4" customFormat="1" ht="15" customHeight="1" x14ac:dyDescent="0.25">
      <c r="O365" s="115"/>
      <c r="P365" s="187"/>
      <c r="Q365" s="115"/>
      <c r="R365" s="103"/>
    </row>
    <row r="366" spans="15:18" s="4" customFormat="1" ht="15" customHeight="1" x14ac:dyDescent="0.25">
      <c r="O366" s="115"/>
      <c r="P366" s="187"/>
      <c r="Q366" s="115"/>
      <c r="R366" s="103"/>
    </row>
    <row r="367" spans="15:18" s="4" customFormat="1" ht="15" customHeight="1" x14ac:dyDescent="0.25">
      <c r="O367" s="115"/>
      <c r="P367" s="187"/>
      <c r="Q367" s="115"/>
      <c r="R367" s="103"/>
    </row>
    <row r="368" spans="15:18" s="4" customFormat="1" ht="15" customHeight="1" x14ac:dyDescent="0.25">
      <c r="O368" s="115"/>
      <c r="P368" s="187"/>
      <c r="Q368" s="115"/>
      <c r="R368" s="103"/>
    </row>
    <row r="369" spans="15:18" s="4" customFormat="1" ht="15" customHeight="1" x14ac:dyDescent="0.25">
      <c r="O369" s="115"/>
      <c r="P369" s="187"/>
      <c r="Q369" s="115"/>
      <c r="R369" s="103"/>
    </row>
    <row r="370" spans="15:18" s="4" customFormat="1" ht="15" customHeight="1" x14ac:dyDescent="0.25">
      <c r="O370" s="115"/>
      <c r="P370" s="187"/>
      <c r="Q370" s="115"/>
      <c r="R370" s="103"/>
    </row>
    <row r="371" spans="15:18" s="4" customFormat="1" ht="15" customHeight="1" x14ac:dyDescent="0.25">
      <c r="O371" s="115"/>
      <c r="P371" s="187"/>
      <c r="Q371" s="115"/>
      <c r="R371" s="103"/>
    </row>
    <row r="372" spans="15:18" s="4" customFormat="1" ht="15" customHeight="1" x14ac:dyDescent="0.25">
      <c r="O372" s="115"/>
      <c r="P372" s="187"/>
      <c r="Q372" s="115"/>
      <c r="R372" s="103"/>
    </row>
    <row r="373" spans="15:18" s="4" customFormat="1" ht="15" customHeight="1" x14ac:dyDescent="0.25">
      <c r="O373" s="115"/>
      <c r="P373" s="187"/>
      <c r="Q373" s="115"/>
      <c r="R373" s="103"/>
    </row>
    <row r="374" spans="15:18" s="4" customFormat="1" ht="15" customHeight="1" x14ac:dyDescent="0.25">
      <c r="O374" s="115"/>
      <c r="P374" s="187"/>
      <c r="Q374" s="115"/>
      <c r="R374" s="103"/>
    </row>
    <row r="375" spans="15:18" s="4" customFormat="1" ht="15" customHeight="1" x14ac:dyDescent="0.25">
      <c r="O375" s="115"/>
      <c r="P375" s="187"/>
      <c r="Q375" s="115"/>
      <c r="R375" s="103"/>
    </row>
    <row r="376" spans="15:18" s="4" customFormat="1" ht="15" customHeight="1" x14ac:dyDescent="0.25">
      <c r="O376" s="115"/>
      <c r="P376" s="187"/>
      <c r="Q376" s="115"/>
      <c r="R376" s="103"/>
    </row>
    <row r="377" spans="15:18" s="4" customFormat="1" ht="15" customHeight="1" x14ac:dyDescent="0.25">
      <c r="O377" s="115"/>
      <c r="P377" s="187"/>
      <c r="Q377" s="115"/>
      <c r="R377" s="103"/>
    </row>
    <row r="378" spans="15:18" s="4" customFormat="1" ht="15" customHeight="1" x14ac:dyDescent="0.25">
      <c r="O378" s="115"/>
      <c r="P378" s="187"/>
      <c r="Q378" s="115"/>
      <c r="R378" s="103"/>
    </row>
    <row r="379" spans="15:18" s="4" customFormat="1" ht="15" customHeight="1" x14ac:dyDescent="0.25">
      <c r="O379" s="115"/>
      <c r="P379" s="187"/>
      <c r="Q379" s="115"/>
      <c r="R379" s="103"/>
    </row>
    <row r="380" spans="15:18" s="4" customFormat="1" ht="15" customHeight="1" x14ac:dyDescent="0.25">
      <c r="O380" s="115"/>
      <c r="P380" s="187"/>
      <c r="Q380" s="115"/>
      <c r="R380" s="103"/>
    </row>
    <row r="381" spans="15:18" s="4" customFormat="1" ht="15" customHeight="1" x14ac:dyDescent="0.25">
      <c r="O381" s="115"/>
      <c r="P381" s="187"/>
      <c r="Q381" s="115"/>
      <c r="R381" s="103"/>
    </row>
    <row r="382" spans="15:18" s="4" customFormat="1" ht="15" customHeight="1" x14ac:dyDescent="0.25">
      <c r="O382" s="115"/>
      <c r="P382" s="187"/>
      <c r="Q382" s="115"/>
      <c r="R382" s="103"/>
    </row>
    <row r="383" spans="15:18" s="4" customFormat="1" ht="15" customHeight="1" x14ac:dyDescent="0.25">
      <c r="O383" s="115"/>
      <c r="P383" s="187"/>
      <c r="Q383" s="115"/>
      <c r="R383" s="103"/>
    </row>
    <row r="384" spans="15:18" s="4" customFormat="1" ht="15" customHeight="1" x14ac:dyDescent="0.25">
      <c r="O384" s="115"/>
      <c r="P384" s="187"/>
      <c r="Q384" s="115"/>
      <c r="R384" s="103"/>
    </row>
    <row r="385" spans="15:18" s="4" customFormat="1" ht="15" customHeight="1" x14ac:dyDescent="0.25">
      <c r="O385" s="115"/>
      <c r="P385" s="187"/>
      <c r="Q385" s="115"/>
      <c r="R385" s="103"/>
    </row>
    <row r="386" spans="15:18" s="4" customFormat="1" ht="15" customHeight="1" x14ac:dyDescent="0.25">
      <c r="O386" s="115"/>
      <c r="P386" s="187"/>
      <c r="Q386" s="115"/>
      <c r="R386" s="103"/>
    </row>
    <row r="387" spans="15:18" s="4" customFormat="1" ht="15" customHeight="1" x14ac:dyDescent="0.25">
      <c r="O387" s="115"/>
      <c r="P387" s="187"/>
      <c r="Q387" s="115"/>
      <c r="R387" s="103"/>
    </row>
    <row r="388" spans="15:18" s="4" customFormat="1" ht="15" customHeight="1" x14ac:dyDescent="0.25">
      <c r="O388" s="115"/>
      <c r="P388" s="187"/>
      <c r="Q388" s="115"/>
      <c r="R388" s="103"/>
    </row>
    <row r="389" spans="15:18" s="4" customFormat="1" ht="15" customHeight="1" x14ac:dyDescent="0.25">
      <c r="O389" s="115"/>
      <c r="P389" s="187"/>
      <c r="Q389" s="115"/>
      <c r="R389" s="103"/>
    </row>
    <row r="390" spans="15:18" s="4" customFormat="1" ht="15" customHeight="1" x14ac:dyDescent="0.25">
      <c r="O390" s="115"/>
      <c r="P390" s="187"/>
      <c r="Q390" s="115"/>
      <c r="R390" s="103"/>
    </row>
    <row r="391" spans="15:18" s="4" customFormat="1" ht="15" customHeight="1" x14ac:dyDescent="0.25">
      <c r="O391" s="115"/>
      <c r="P391" s="187"/>
      <c r="Q391" s="115"/>
      <c r="R391" s="103"/>
    </row>
    <row r="392" spans="15:18" s="4" customFormat="1" ht="15" customHeight="1" x14ac:dyDescent="0.25">
      <c r="O392" s="115"/>
      <c r="P392" s="187"/>
      <c r="Q392" s="115"/>
      <c r="R392" s="103"/>
    </row>
    <row r="393" spans="15:18" s="4" customFormat="1" ht="15" customHeight="1" x14ac:dyDescent="0.25">
      <c r="O393" s="115"/>
      <c r="P393" s="187"/>
      <c r="Q393" s="115"/>
      <c r="R393" s="103"/>
    </row>
    <row r="394" spans="15:18" s="4" customFormat="1" ht="15" customHeight="1" x14ac:dyDescent="0.25">
      <c r="O394" s="115"/>
      <c r="P394" s="187"/>
      <c r="Q394" s="115"/>
      <c r="R394" s="103"/>
    </row>
    <row r="395" spans="15:18" s="4" customFormat="1" ht="15" customHeight="1" x14ac:dyDescent="0.25">
      <c r="O395" s="115"/>
      <c r="P395" s="187"/>
      <c r="Q395" s="115"/>
      <c r="R395" s="103"/>
    </row>
    <row r="396" spans="15:18" s="4" customFormat="1" ht="15" customHeight="1" x14ac:dyDescent="0.25">
      <c r="O396" s="115"/>
      <c r="P396" s="187"/>
      <c r="Q396" s="115"/>
      <c r="R396" s="103"/>
    </row>
    <row r="397" spans="15:18" s="4" customFormat="1" ht="15" customHeight="1" x14ac:dyDescent="0.25">
      <c r="O397" s="115"/>
      <c r="P397" s="187"/>
      <c r="Q397" s="115"/>
      <c r="R397" s="103"/>
    </row>
    <row r="398" spans="15:18" s="4" customFormat="1" ht="15" customHeight="1" x14ac:dyDescent="0.25">
      <c r="O398" s="115"/>
      <c r="P398" s="187"/>
      <c r="Q398" s="115"/>
      <c r="R398" s="103"/>
    </row>
    <row r="399" spans="15:18" s="4" customFormat="1" ht="15" customHeight="1" x14ac:dyDescent="0.25">
      <c r="O399" s="115"/>
      <c r="P399" s="187"/>
      <c r="Q399" s="115"/>
      <c r="R399" s="103"/>
    </row>
    <row r="400" spans="15:18" s="4" customFormat="1" ht="15" customHeight="1" x14ac:dyDescent="0.25">
      <c r="O400" s="115"/>
      <c r="P400" s="187"/>
      <c r="Q400" s="115"/>
      <c r="R400" s="103"/>
    </row>
    <row r="401" spans="15:18" s="4" customFormat="1" ht="15" customHeight="1" x14ac:dyDescent="0.25">
      <c r="O401" s="115"/>
      <c r="P401" s="187"/>
      <c r="Q401" s="115"/>
      <c r="R401" s="103"/>
    </row>
    <row r="402" spans="15:18" s="4" customFormat="1" ht="15" customHeight="1" x14ac:dyDescent="0.25">
      <c r="O402" s="115"/>
      <c r="P402" s="187"/>
      <c r="Q402" s="115"/>
      <c r="R402" s="103"/>
    </row>
    <row r="403" spans="15:18" s="4" customFormat="1" ht="15" customHeight="1" x14ac:dyDescent="0.25">
      <c r="O403" s="115"/>
      <c r="P403" s="187"/>
      <c r="Q403" s="115"/>
      <c r="R403" s="103"/>
    </row>
    <row r="404" spans="15:18" s="4" customFormat="1" ht="15" customHeight="1" x14ac:dyDescent="0.25">
      <c r="O404" s="115"/>
      <c r="P404" s="187"/>
      <c r="Q404" s="115"/>
      <c r="R404" s="103"/>
    </row>
    <row r="405" spans="15:18" s="4" customFormat="1" ht="15" customHeight="1" x14ac:dyDescent="0.25">
      <c r="O405" s="115"/>
      <c r="P405" s="187"/>
      <c r="Q405" s="115"/>
      <c r="R405" s="103"/>
    </row>
    <row r="406" spans="15:18" s="4" customFormat="1" ht="15" customHeight="1" x14ac:dyDescent="0.25">
      <c r="O406" s="115"/>
      <c r="P406" s="187"/>
      <c r="Q406" s="115"/>
      <c r="R406" s="103"/>
    </row>
    <row r="407" spans="15:18" s="4" customFormat="1" ht="15" customHeight="1" x14ac:dyDescent="0.25">
      <c r="O407" s="115"/>
      <c r="P407" s="187"/>
      <c r="Q407" s="115"/>
      <c r="R407" s="103"/>
    </row>
    <row r="408" spans="15:18" s="4" customFormat="1" ht="15" customHeight="1" x14ac:dyDescent="0.25">
      <c r="O408" s="115"/>
      <c r="P408" s="187"/>
      <c r="Q408" s="115"/>
      <c r="R408" s="103"/>
    </row>
    <row r="409" spans="15:18" s="4" customFormat="1" ht="15" customHeight="1" x14ac:dyDescent="0.25">
      <c r="O409" s="115"/>
      <c r="P409" s="187"/>
      <c r="Q409" s="115"/>
      <c r="R409" s="103"/>
    </row>
    <row r="410" spans="15:18" s="4" customFormat="1" ht="15" customHeight="1" x14ac:dyDescent="0.25">
      <c r="O410" s="115"/>
      <c r="P410" s="187"/>
      <c r="Q410" s="115"/>
      <c r="R410" s="103"/>
    </row>
    <row r="411" spans="15:18" s="4" customFormat="1" ht="15" customHeight="1" x14ac:dyDescent="0.25">
      <c r="O411" s="115"/>
      <c r="P411" s="187"/>
      <c r="Q411" s="115"/>
      <c r="R411" s="103"/>
    </row>
    <row r="412" spans="15:18" s="4" customFormat="1" ht="15" customHeight="1" x14ac:dyDescent="0.25">
      <c r="O412" s="115"/>
      <c r="P412" s="187"/>
      <c r="Q412" s="115"/>
      <c r="R412" s="103"/>
    </row>
    <row r="413" spans="15:18" s="4" customFormat="1" ht="15" customHeight="1" x14ac:dyDescent="0.25">
      <c r="O413" s="115"/>
      <c r="P413" s="187"/>
      <c r="Q413" s="115"/>
      <c r="R413" s="103"/>
    </row>
    <row r="414" spans="15:18" s="4" customFormat="1" ht="15" customHeight="1" x14ac:dyDescent="0.25">
      <c r="O414" s="115"/>
      <c r="P414" s="187"/>
      <c r="Q414" s="115"/>
      <c r="R414" s="103"/>
    </row>
    <row r="415" spans="15:18" s="4" customFormat="1" ht="15" customHeight="1" x14ac:dyDescent="0.25">
      <c r="O415" s="115"/>
      <c r="P415" s="187"/>
      <c r="Q415" s="115"/>
      <c r="R415" s="103"/>
    </row>
    <row r="416" spans="15:18" s="4" customFormat="1" ht="15" customHeight="1" x14ac:dyDescent="0.25">
      <c r="O416" s="115"/>
      <c r="P416" s="187"/>
      <c r="Q416" s="115"/>
      <c r="R416" s="103"/>
    </row>
    <row r="417" spans="15:18" s="4" customFormat="1" ht="15" customHeight="1" x14ac:dyDescent="0.25">
      <c r="O417" s="115"/>
      <c r="P417" s="187"/>
      <c r="Q417" s="115"/>
      <c r="R417" s="103"/>
    </row>
    <row r="418" spans="15:18" s="4" customFormat="1" ht="15" customHeight="1" x14ac:dyDescent="0.25">
      <c r="O418" s="115"/>
      <c r="P418" s="187"/>
      <c r="Q418" s="115"/>
      <c r="R418" s="103"/>
    </row>
    <row r="419" spans="15:18" s="4" customFormat="1" ht="15" customHeight="1" x14ac:dyDescent="0.25">
      <c r="O419" s="115"/>
      <c r="P419" s="187"/>
      <c r="Q419" s="115"/>
      <c r="R419" s="103"/>
    </row>
    <row r="420" spans="15:18" s="4" customFormat="1" ht="15" customHeight="1" x14ac:dyDescent="0.25">
      <c r="O420" s="115"/>
      <c r="P420" s="187"/>
      <c r="Q420" s="115"/>
      <c r="R420" s="103"/>
    </row>
    <row r="421" spans="15:18" s="4" customFormat="1" ht="15" customHeight="1" x14ac:dyDescent="0.25">
      <c r="O421" s="115"/>
      <c r="P421" s="187"/>
      <c r="Q421" s="115"/>
      <c r="R421" s="103"/>
    </row>
    <row r="422" spans="15:18" s="4" customFormat="1" ht="15" customHeight="1" x14ac:dyDescent="0.25">
      <c r="O422" s="115"/>
      <c r="P422" s="187"/>
      <c r="Q422" s="115"/>
      <c r="R422" s="103"/>
    </row>
    <row r="423" spans="15:18" s="4" customFormat="1" ht="15" customHeight="1" x14ac:dyDescent="0.25">
      <c r="O423" s="115"/>
      <c r="P423" s="187"/>
      <c r="Q423" s="115"/>
      <c r="R423" s="103"/>
    </row>
    <row r="424" spans="15:18" s="4" customFormat="1" ht="15" customHeight="1" x14ac:dyDescent="0.25">
      <c r="O424" s="115"/>
      <c r="P424" s="187"/>
      <c r="Q424" s="115"/>
      <c r="R424" s="103"/>
    </row>
    <row r="425" spans="15:18" s="4" customFormat="1" ht="15" customHeight="1" x14ac:dyDescent="0.25">
      <c r="O425" s="115"/>
      <c r="P425" s="187"/>
      <c r="Q425" s="115"/>
      <c r="R425" s="103"/>
    </row>
    <row r="426" spans="15:18" s="4" customFormat="1" ht="15" customHeight="1" x14ac:dyDescent="0.25">
      <c r="O426" s="115"/>
      <c r="P426" s="187"/>
      <c r="Q426" s="115"/>
      <c r="R426" s="103"/>
    </row>
    <row r="427" spans="15:18" s="4" customFormat="1" ht="15" customHeight="1" x14ac:dyDescent="0.25">
      <c r="O427" s="115"/>
      <c r="P427" s="187"/>
      <c r="Q427" s="115"/>
      <c r="R427" s="103"/>
    </row>
    <row r="428" spans="15:18" s="4" customFormat="1" ht="15" customHeight="1" x14ac:dyDescent="0.25">
      <c r="O428" s="115"/>
      <c r="P428" s="187"/>
      <c r="Q428" s="115"/>
      <c r="R428" s="103"/>
    </row>
    <row r="429" spans="15:18" s="4" customFormat="1" ht="15" customHeight="1" x14ac:dyDescent="0.25">
      <c r="O429" s="115"/>
      <c r="P429" s="187"/>
      <c r="Q429" s="115"/>
      <c r="R429" s="103"/>
    </row>
    <row r="430" spans="15:18" s="4" customFormat="1" ht="15" customHeight="1" x14ac:dyDescent="0.25">
      <c r="O430" s="115"/>
      <c r="P430" s="187"/>
      <c r="Q430" s="115"/>
      <c r="R430" s="103"/>
    </row>
    <row r="431" spans="15:18" s="4" customFormat="1" ht="15" customHeight="1" x14ac:dyDescent="0.25">
      <c r="O431" s="115"/>
      <c r="P431" s="187"/>
      <c r="Q431" s="115"/>
      <c r="R431" s="103"/>
    </row>
    <row r="432" spans="15:18" s="4" customFormat="1" ht="15" customHeight="1" x14ac:dyDescent="0.25">
      <c r="O432" s="115"/>
      <c r="P432" s="187"/>
      <c r="Q432" s="115"/>
      <c r="R432" s="103"/>
    </row>
    <row r="433" spans="15:18" s="4" customFormat="1" ht="15" customHeight="1" x14ac:dyDescent="0.25">
      <c r="O433" s="115"/>
      <c r="P433" s="187"/>
      <c r="Q433" s="115"/>
      <c r="R433" s="103"/>
    </row>
    <row r="434" spans="15:18" s="4" customFormat="1" ht="15" customHeight="1" x14ac:dyDescent="0.25">
      <c r="O434" s="115"/>
      <c r="P434" s="187"/>
      <c r="Q434" s="115"/>
      <c r="R434" s="103"/>
    </row>
    <row r="435" spans="15:18" s="4" customFormat="1" ht="15" customHeight="1" x14ac:dyDescent="0.25">
      <c r="O435" s="115"/>
      <c r="P435" s="187"/>
      <c r="Q435" s="115"/>
      <c r="R435" s="103"/>
    </row>
    <row r="436" spans="15:18" s="4" customFormat="1" ht="15" customHeight="1" x14ac:dyDescent="0.25">
      <c r="O436" s="115"/>
      <c r="P436" s="187"/>
      <c r="Q436" s="115"/>
      <c r="R436" s="103"/>
    </row>
    <row r="437" spans="15:18" s="4" customFormat="1" ht="15" customHeight="1" x14ac:dyDescent="0.25">
      <c r="O437" s="115"/>
      <c r="P437" s="187"/>
      <c r="Q437" s="115"/>
      <c r="R437" s="103"/>
    </row>
    <row r="438" spans="15:18" s="4" customFormat="1" ht="15" customHeight="1" x14ac:dyDescent="0.25">
      <c r="O438" s="115"/>
      <c r="P438" s="187"/>
      <c r="Q438" s="115"/>
      <c r="R438" s="103"/>
    </row>
    <row r="439" spans="15:18" s="4" customFormat="1" ht="15" customHeight="1" x14ac:dyDescent="0.25">
      <c r="O439" s="115"/>
      <c r="P439" s="187"/>
      <c r="Q439" s="115"/>
      <c r="R439" s="103"/>
    </row>
    <row r="440" spans="15:18" s="4" customFormat="1" ht="15" customHeight="1" x14ac:dyDescent="0.25">
      <c r="O440" s="115"/>
      <c r="P440" s="187"/>
      <c r="Q440" s="115"/>
      <c r="R440" s="103"/>
    </row>
    <row r="441" spans="15:18" s="4" customFormat="1" ht="15" customHeight="1" x14ac:dyDescent="0.25">
      <c r="O441" s="115"/>
      <c r="P441" s="187"/>
      <c r="Q441" s="115"/>
      <c r="R441" s="103"/>
    </row>
    <row r="442" spans="15:18" s="4" customFormat="1" ht="15" customHeight="1" x14ac:dyDescent="0.25">
      <c r="O442" s="115"/>
      <c r="P442" s="187"/>
      <c r="Q442" s="115"/>
      <c r="R442" s="103"/>
    </row>
    <row r="443" spans="15:18" s="4" customFormat="1" ht="15" customHeight="1" x14ac:dyDescent="0.25">
      <c r="O443" s="115"/>
      <c r="P443" s="187"/>
      <c r="Q443" s="115"/>
      <c r="R443" s="103"/>
    </row>
    <row r="444" spans="15:18" s="4" customFormat="1" ht="15" customHeight="1" x14ac:dyDescent="0.25">
      <c r="O444" s="115"/>
      <c r="P444" s="187"/>
      <c r="Q444" s="115"/>
      <c r="R444" s="103"/>
    </row>
    <row r="445" spans="15:18" s="4" customFormat="1" ht="15" customHeight="1" x14ac:dyDescent="0.25">
      <c r="O445" s="115"/>
      <c r="P445" s="187"/>
      <c r="Q445" s="115"/>
      <c r="R445" s="103"/>
    </row>
    <row r="446" spans="15:18" s="4" customFormat="1" ht="15" customHeight="1" x14ac:dyDescent="0.25">
      <c r="O446" s="115"/>
      <c r="P446" s="187"/>
      <c r="Q446" s="115"/>
      <c r="R446" s="103"/>
    </row>
    <row r="447" spans="15:18" s="4" customFormat="1" ht="15" customHeight="1" x14ac:dyDescent="0.25">
      <c r="O447" s="115"/>
      <c r="P447" s="187"/>
      <c r="Q447" s="115"/>
      <c r="R447" s="103"/>
    </row>
    <row r="448" spans="15:18" s="4" customFormat="1" ht="15" customHeight="1" x14ac:dyDescent="0.25">
      <c r="O448" s="115"/>
      <c r="P448" s="187"/>
      <c r="Q448" s="115"/>
      <c r="R448" s="103"/>
    </row>
    <row r="449" spans="15:18" s="4" customFormat="1" ht="15" customHeight="1" x14ac:dyDescent="0.25">
      <c r="O449" s="115"/>
      <c r="P449" s="187"/>
      <c r="Q449" s="115"/>
      <c r="R449" s="103"/>
    </row>
    <row r="450" spans="15:18" s="4" customFormat="1" ht="15" customHeight="1" x14ac:dyDescent="0.25">
      <c r="O450" s="115"/>
      <c r="P450" s="187"/>
      <c r="Q450" s="115"/>
      <c r="R450" s="103"/>
    </row>
    <row r="451" spans="15:18" s="4" customFormat="1" ht="15" customHeight="1" x14ac:dyDescent="0.25">
      <c r="O451" s="115"/>
      <c r="P451" s="187"/>
      <c r="Q451" s="115"/>
      <c r="R451" s="103"/>
    </row>
    <row r="452" spans="15:18" s="4" customFormat="1" ht="15" customHeight="1" x14ac:dyDescent="0.25">
      <c r="O452" s="115"/>
      <c r="P452" s="187"/>
      <c r="Q452" s="115"/>
      <c r="R452" s="103"/>
    </row>
    <row r="453" spans="15:18" s="4" customFormat="1" ht="15" customHeight="1" x14ac:dyDescent="0.25">
      <c r="O453" s="115"/>
      <c r="P453" s="187"/>
      <c r="Q453" s="115"/>
      <c r="R453" s="103"/>
    </row>
    <row r="454" spans="15:18" s="4" customFormat="1" ht="15" customHeight="1" x14ac:dyDescent="0.25">
      <c r="O454" s="115"/>
      <c r="P454" s="187"/>
      <c r="Q454" s="115"/>
      <c r="R454" s="103"/>
    </row>
    <row r="455" spans="15:18" s="4" customFormat="1" ht="15" customHeight="1" x14ac:dyDescent="0.25">
      <c r="O455" s="115"/>
      <c r="P455" s="187"/>
      <c r="Q455" s="115"/>
      <c r="R455" s="103"/>
    </row>
    <row r="456" spans="15:18" s="4" customFormat="1" ht="15" customHeight="1" x14ac:dyDescent="0.25">
      <c r="O456" s="115"/>
      <c r="P456" s="187"/>
      <c r="Q456" s="115"/>
      <c r="R456" s="103"/>
    </row>
    <row r="457" spans="15:18" s="4" customFormat="1" ht="15" customHeight="1" x14ac:dyDescent="0.25">
      <c r="O457" s="115"/>
      <c r="P457" s="187"/>
      <c r="Q457" s="115"/>
      <c r="R457" s="103"/>
    </row>
    <row r="458" spans="15:18" s="4" customFormat="1" ht="15" customHeight="1" x14ac:dyDescent="0.25">
      <c r="O458" s="115"/>
      <c r="P458" s="187"/>
      <c r="Q458" s="115"/>
      <c r="R458" s="103"/>
    </row>
    <row r="459" spans="15:18" s="4" customFormat="1" ht="15" customHeight="1" x14ac:dyDescent="0.25">
      <c r="O459" s="115"/>
      <c r="P459" s="187"/>
      <c r="Q459" s="115"/>
      <c r="R459" s="103"/>
    </row>
    <row r="460" spans="15:18" s="4" customFormat="1" ht="15" customHeight="1" x14ac:dyDescent="0.25">
      <c r="O460" s="115"/>
      <c r="P460" s="187"/>
      <c r="Q460" s="115"/>
      <c r="R460" s="103"/>
    </row>
    <row r="461" spans="15:18" s="4" customFormat="1" ht="15" customHeight="1" x14ac:dyDescent="0.25">
      <c r="O461" s="115"/>
      <c r="P461" s="187"/>
      <c r="Q461" s="115"/>
      <c r="R461" s="103"/>
    </row>
    <row r="462" spans="15:18" s="4" customFormat="1" ht="15" customHeight="1" x14ac:dyDescent="0.25">
      <c r="O462" s="115"/>
      <c r="P462" s="187"/>
      <c r="Q462" s="115"/>
      <c r="R462" s="103"/>
    </row>
    <row r="463" spans="15:18" s="4" customFormat="1" ht="15" customHeight="1" x14ac:dyDescent="0.25">
      <c r="O463" s="115"/>
      <c r="P463" s="187"/>
      <c r="Q463" s="115"/>
      <c r="R463" s="103"/>
    </row>
    <row r="464" spans="15:18" s="4" customFormat="1" ht="15" customHeight="1" x14ac:dyDescent="0.25">
      <c r="O464" s="115"/>
      <c r="P464" s="187"/>
      <c r="Q464" s="115"/>
      <c r="R464" s="103"/>
    </row>
    <row r="465" spans="15:18" s="4" customFormat="1" ht="15" customHeight="1" x14ac:dyDescent="0.25">
      <c r="O465" s="115"/>
      <c r="P465" s="187"/>
      <c r="Q465" s="115"/>
      <c r="R465" s="103"/>
    </row>
    <row r="466" spans="15:18" s="4" customFormat="1" ht="15" customHeight="1" x14ac:dyDescent="0.25">
      <c r="O466" s="115"/>
      <c r="P466" s="187"/>
      <c r="Q466" s="115"/>
      <c r="R466" s="103"/>
    </row>
    <row r="467" spans="15:18" s="4" customFormat="1" ht="15" customHeight="1" x14ac:dyDescent="0.25">
      <c r="O467" s="115"/>
      <c r="P467" s="187"/>
      <c r="Q467" s="115"/>
      <c r="R467" s="103"/>
    </row>
    <row r="468" spans="15:18" s="4" customFormat="1" ht="15" customHeight="1" x14ac:dyDescent="0.25">
      <c r="O468" s="115"/>
      <c r="P468" s="187"/>
      <c r="Q468" s="115"/>
      <c r="R468" s="103"/>
    </row>
    <row r="469" spans="15:18" s="4" customFormat="1" ht="15" customHeight="1" x14ac:dyDescent="0.25">
      <c r="O469" s="115"/>
      <c r="P469" s="187"/>
      <c r="Q469" s="115"/>
      <c r="R469" s="103"/>
    </row>
    <row r="470" spans="15:18" s="4" customFormat="1" ht="15" customHeight="1" x14ac:dyDescent="0.25">
      <c r="O470" s="115"/>
      <c r="P470" s="187"/>
      <c r="Q470" s="115"/>
      <c r="R470" s="103"/>
    </row>
    <row r="471" spans="15:18" s="4" customFormat="1" ht="15" customHeight="1" x14ac:dyDescent="0.25">
      <c r="O471" s="115"/>
      <c r="P471" s="187"/>
      <c r="Q471" s="115"/>
      <c r="R471" s="103"/>
    </row>
    <row r="472" spans="15:18" s="4" customFormat="1" ht="15" customHeight="1" x14ac:dyDescent="0.25">
      <c r="O472" s="115"/>
      <c r="P472" s="187"/>
      <c r="Q472" s="115"/>
      <c r="R472" s="103"/>
    </row>
    <row r="473" spans="15:18" s="4" customFormat="1" ht="15" customHeight="1" x14ac:dyDescent="0.25">
      <c r="O473" s="115"/>
      <c r="P473" s="187"/>
      <c r="Q473" s="115"/>
      <c r="R473" s="103"/>
    </row>
    <row r="474" spans="15:18" s="4" customFormat="1" ht="15" customHeight="1" x14ac:dyDescent="0.25">
      <c r="O474" s="115"/>
      <c r="P474" s="187"/>
      <c r="Q474" s="115"/>
      <c r="R474" s="103"/>
    </row>
    <row r="475" spans="15:18" s="4" customFormat="1" ht="15" customHeight="1" x14ac:dyDescent="0.25">
      <c r="O475" s="115"/>
      <c r="P475" s="187"/>
      <c r="Q475" s="115"/>
      <c r="R475" s="103"/>
    </row>
    <row r="476" spans="15:18" s="4" customFormat="1" ht="15" customHeight="1" x14ac:dyDescent="0.25">
      <c r="O476" s="115"/>
      <c r="P476" s="187"/>
      <c r="Q476" s="115"/>
      <c r="R476" s="103"/>
    </row>
    <row r="477" spans="15:18" s="4" customFormat="1" ht="15" customHeight="1" x14ac:dyDescent="0.25">
      <c r="O477" s="115"/>
      <c r="P477" s="187"/>
      <c r="Q477" s="115"/>
      <c r="R477" s="103"/>
    </row>
    <row r="478" spans="15:18" s="4" customFormat="1" ht="15" customHeight="1" x14ac:dyDescent="0.25">
      <c r="O478" s="115"/>
      <c r="P478" s="187"/>
      <c r="Q478" s="115"/>
      <c r="R478" s="103"/>
    </row>
    <row r="479" spans="15:18" s="4" customFormat="1" ht="15" customHeight="1" x14ac:dyDescent="0.25">
      <c r="O479" s="115"/>
      <c r="P479" s="187"/>
      <c r="Q479" s="115"/>
      <c r="R479" s="103"/>
    </row>
    <row r="480" spans="15:18" s="4" customFormat="1" ht="15" customHeight="1" x14ac:dyDescent="0.25">
      <c r="O480" s="115"/>
      <c r="P480" s="187"/>
      <c r="Q480" s="115"/>
      <c r="R480" s="103"/>
    </row>
    <row r="481" spans="15:18" s="4" customFormat="1" ht="15" customHeight="1" x14ac:dyDescent="0.25">
      <c r="O481" s="115"/>
      <c r="P481" s="187"/>
      <c r="Q481" s="115"/>
      <c r="R481" s="103"/>
    </row>
    <row r="482" spans="15:18" s="4" customFormat="1" ht="15" customHeight="1" x14ac:dyDescent="0.25">
      <c r="O482" s="115"/>
      <c r="P482" s="187"/>
      <c r="Q482" s="115"/>
      <c r="R482" s="103"/>
    </row>
    <row r="483" spans="15:18" s="4" customFormat="1" ht="15" customHeight="1" x14ac:dyDescent="0.25">
      <c r="O483" s="115"/>
      <c r="P483" s="187"/>
      <c r="Q483" s="115"/>
      <c r="R483" s="103"/>
    </row>
    <row r="484" spans="15:18" s="4" customFormat="1" ht="15" customHeight="1" x14ac:dyDescent="0.25">
      <c r="O484" s="115"/>
      <c r="P484" s="187"/>
      <c r="Q484" s="115"/>
      <c r="R484" s="103"/>
    </row>
    <row r="485" spans="15:18" s="4" customFormat="1" ht="15" customHeight="1" x14ac:dyDescent="0.25">
      <c r="O485" s="115"/>
      <c r="P485" s="187"/>
      <c r="Q485" s="115"/>
      <c r="R485" s="103"/>
    </row>
    <row r="486" spans="15:18" s="4" customFormat="1" ht="15" customHeight="1" x14ac:dyDescent="0.25">
      <c r="O486" s="115"/>
      <c r="P486" s="187"/>
      <c r="Q486" s="115"/>
      <c r="R486" s="103"/>
    </row>
    <row r="487" spans="15:18" s="4" customFormat="1" ht="15" customHeight="1" x14ac:dyDescent="0.25">
      <c r="O487" s="115"/>
      <c r="P487" s="187"/>
      <c r="Q487" s="115"/>
      <c r="R487" s="103"/>
    </row>
    <row r="488" spans="15:18" s="4" customFormat="1" ht="15" customHeight="1" x14ac:dyDescent="0.25">
      <c r="O488" s="115"/>
      <c r="P488" s="187"/>
      <c r="Q488" s="115"/>
      <c r="R488" s="103"/>
    </row>
    <row r="489" spans="15:18" s="4" customFormat="1" ht="15" customHeight="1" x14ac:dyDescent="0.25">
      <c r="O489" s="115"/>
      <c r="P489" s="187"/>
      <c r="Q489" s="115"/>
      <c r="R489" s="103"/>
    </row>
    <row r="490" spans="15:18" s="4" customFormat="1" ht="15" customHeight="1" x14ac:dyDescent="0.25">
      <c r="O490" s="115"/>
      <c r="P490" s="187"/>
      <c r="Q490" s="115"/>
      <c r="R490" s="103"/>
    </row>
    <row r="491" spans="15:18" s="4" customFormat="1" ht="15" customHeight="1" x14ac:dyDescent="0.25">
      <c r="O491" s="115"/>
      <c r="P491" s="187"/>
      <c r="Q491" s="115"/>
      <c r="R491" s="103"/>
    </row>
    <row r="492" spans="15:18" s="4" customFormat="1" ht="15" customHeight="1" x14ac:dyDescent="0.25">
      <c r="O492" s="115"/>
      <c r="P492" s="187"/>
      <c r="Q492" s="115"/>
      <c r="R492" s="103"/>
    </row>
    <row r="493" spans="15:18" s="4" customFormat="1" ht="15" customHeight="1" x14ac:dyDescent="0.25">
      <c r="O493" s="115"/>
      <c r="P493" s="187"/>
      <c r="Q493" s="115"/>
      <c r="R493" s="103"/>
    </row>
    <row r="494" spans="15:18" s="4" customFormat="1" ht="15" customHeight="1" x14ac:dyDescent="0.25">
      <c r="O494" s="115"/>
      <c r="P494" s="187"/>
      <c r="Q494" s="115"/>
      <c r="R494" s="103"/>
    </row>
    <row r="495" spans="15:18" s="4" customFormat="1" ht="15" customHeight="1" x14ac:dyDescent="0.25">
      <c r="O495" s="115"/>
      <c r="P495" s="187"/>
      <c r="Q495" s="115"/>
      <c r="R495" s="103"/>
    </row>
    <row r="496" spans="15:18" s="4" customFormat="1" ht="15" customHeight="1" x14ac:dyDescent="0.25">
      <c r="O496" s="115"/>
      <c r="P496" s="187"/>
      <c r="Q496" s="115"/>
      <c r="R496" s="103"/>
    </row>
    <row r="497" spans="15:18" s="4" customFormat="1" ht="15" customHeight="1" x14ac:dyDescent="0.25">
      <c r="O497" s="115"/>
      <c r="P497" s="187"/>
      <c r="Q497" s="115"/>
      <c r="R497" s="103"/>
    </row>
    <row r="498" spans="15:18" s="4" customFormat="1" ht="15" customHeight="1" x14ac:dyDescent="0.25">
      <c r="O498" s="115"/>
      <c r="P498" s="187"/>
      <c r="Q498" s="115"/>
      <c r="R498" s="103"/>
    </row>
    <row r="499" spans="15:18" s="4" customFormat="1" ht="15" customHeight="1" x14ac:dyDescent="0.25">
      <c r="O499" s="115"/>
      <c r="P499" s="187"/>
      <c r="Q499" s="115"/>
      <c r="R499" s="103"/>
    </row>
    <row r="500" spans="15:18" s="4" customFormat="1" ht="15" customHeight="1" x14ac:dyDescent="0.25">
      <c r="O500" s="115"/>
      <c r="P500" s="187"/>
      <c r="Q500" s="115"/>
      <c r="R500" s="103"/>
    </row>
    <row r="501" spans="15:18" s="4" customFormat="1" ht="15" customHeight="1" x14ac:dyDescent="0.25">
      <c r="O501" s="115"/>
      <c r="P501" s="187"/>
      <c r="Q501" s="115"/>
      <c r="R501" s="103"/>
    </row>
    <row r="502" spans="15:18" s="4" customFormat="1" ht="15" customHeight="1" x14ac:dyDescent="0.25">
      <c r="O502" s="115"/>
      <c r="P502" s="187"/>
      <c r="Q502" s="115"/>
      <c r="R502" s="103"/>
    </row>
    <row r="503" spans="15:18" s="4" customFormat="1" ht="15" customHeight="1" x14ac:dyDescent="0.25">
      <c r="O503" s="115"/>
      <c r="P503" s="187"/>
      <c r="Q503" s="115"/>
      <c r="R503" s="103"/>
    </row>
    <row r="504" spans="15:18" s="4" customFormat="1" ht="15" customHeight="1" x14ac:dyDescent="0.25">
      <c r="O504" s="115"/>
      <c r="P504" s="187"/>
      <c r="Q504" s="115"/>
      <c r="R504" s="103"/>
    </row>
    <row r="505" spans="15:18" s="4" customFormat="1" ht="15" customHeight="1" x14ac:dyDescent="0.25">
      <c r="O505" s="115"/>
      <c r="P505" s="187"/>
      <c r="Q505" s="115"/>
      <c r="R505" s="103"/>
    </row>
    <row r="506" spans="15:18" s="4" customFormat="1" ht="15" customHeight="1" x14ac:dyDescent="0.25">
      <c r="O506" s="115"/>
      <c r="P506" s="187"/>
      <c r="Q506" s="115"/>
      <c r="R506" s="103"/>
    </row>
    <row r="507" spans="15:18" s="4" customFormat="1" ht="15" customHeight="1" x14ac:dyDescent="0.25">
      <c r="O507" s="115"/>
      <c r="P507" s="187"/>
      <c r="Q507" s="115"/>
      <c r="R507" s="103"/>
    </row>
    <row r="508" spans="15:18" s="4" customFormat="1" ht="15" customHeight="1" x14ac:dyDescent="0.25">
      <c r="O508" s="115"/>
      <c r="P508" s="187"/>
      <c r="Q508" s="115"/>
      <c r="R508" s="103"/>
    </row>
    <row r="509" spans="15:18" s="4" customFormat="1" ht="15" customHeight="1" x14ac:dyDescent="0.25">
      <c r="O509" s="115"/>
      <c r="P509" s="187"/>
      <c r="Q509" s="115"/>
      <c r="R509" s="103"/>
    </row>
    <row r="510" spans="15:18" s="4" customFormat="1" ht="15" customHeight="1" x14ac:dyDescent="0.25">
      <c r="O510" s="115"/>
      <c r="P510" s="187"/>
      <c r="Q510" s="115"/>
      <c r="R510" s="103"/>
    </row>
    <row r="511" spans="15:18" s="4" customFormat="1" ht="15" customHeight="1" x14ac:dyDescent="0.25">
      <c r="O511" s="115"/>
      <c r="P511" s="187"/>
      <c r="Q511" s="115"/>
      <c r="R511" s="103"/>
    </row>
    <row r="512" spans="15:18" s="4" customFormat="1" ht="15" customHeight="1" x14ac:dyDescent="0.25">
      <c r="O512" s="115"/>
      <c r="P512" s="187"/>
      <c r="Q512" s="115"/>
      <c r="R512" s="103"/>
    </row>
    <row r="513" spans="15:18" s="4" customFormat="1" ht="15" customHeight="1" x14ac:dyDescent="0.25">
      <c r="O513" s="115"/>
      <c r="P513" s="187"/>
      <c r="Q513" s="115"/>
      <c r="R513" s="103"/>
    </row>
    <row r="514" spans="15:18" s="4" customFormat="1" ht="15" customHeight="1" x14ac:dyDescent="0.25">
      <c r="O514" s="115"/>
      <c r="P514" s="187"/>
      <c r="Q514" s="115"/>
      <c r="R514" s="103"/>
    </row>
    <row r="515" spans="15:18" s="4" customFormat="1" ht="15" customHeight="1" x14ac:dyDescent="0.25">
      <c r="O515" s="115"/>
      <c r="P515" s="187"/>
      <c r="Q515" s="115"/>
      <c r="R515" s="103"/>
    </row>
    <row r="516" spans="15:18" s="4" customFormat="1" ht="15" customHeight="1" x14ac:dyDescent="0.25">
      <c r="O516" s="115"/>
      <c r="P516" s="187"/>
      <c r="Q516" s="115"/>
      <c r="R516" s="103"/>
    </row>
    <row r="517" spans="15:18" s="4" customFormat="1" ht="15" customHeight="1" x14ac:dyDescent="0.25">
      <c r="O517" s="115"/>
      <c r="P517" s="187"/>
      <c r="Q517" s="115"/>
      <c r="R517" s="103"/>
    </row>
    <row r="518" spans="15:18" s="4" customFormat="1" ht="15" customHeight="1" x14ac:dyDescent="0.25">
      <c r="O518" s="115"/>
      <c r="P518" s="187"/>
      <c r="Q518" s="115"/>
      <c r="R518" s="103"/>
    </row>
    <row r="519" spans="15:18" s="4" customFormat="1" ht="15" customHeight="1" x14ac:dyDescent="0.25">
      <c r="O519" s="115"/>
      <c r="P519" s="187"/>
      <c r="Q519" s="115"/>
      <c r="R519" s="103"/>
    </row>
    <row r="520" spans="15:18" s="4" customFormat="1" ht="15" customHeight="1" x14ac:dyDescent="0.25">
      <c r="O520" s="115"/>
      <c r="P520" s="187"/>
      <c r="Q520" s="115"/>
      <c r="R520" s="103"/>
    </row>
    <row r="521" spans="15:18" s="4" customFormat="1" ht="15" customHeight="1" x14ac:dyDescent="0.25">
      <c r="O521" s="115"/>
      <c r="P521" s="187"/>
      <c r="Q521" s="115"/>
      <c r="R521" s="103"/>
    </row>
    <row r="522" spans="15:18" s="4" customFormat="1" ht="15" customHeight="1" x14ac:dyDescent="0.25">
      <c r="O522" s="115"/>
      <c r="P522" s="187"/>
      <c r="Q522" s="115"/>
      <c r="R522" s="103"/>
    </row>
    <row r="523" spans="15:18" s="4" customFormat="1" ht="15" customHeight="1" x14ac:dyDescent="0.25">
      <c r="O523" s="115"/>
      <c r="P523" s="187"/>
      <c r="Q523" s="115"/>
      <c r="R523" s="103"/>
    </row>
    <row r="524" spans="15:18" s="4" customFormat="1" ht="15" customHeight="1" x14ac:dyDescent="0.25">
      <c r="O524" s="115"/>
      <c r="P524" s="187"/>
      <c r="Q524" s="115"/>
      <c r="R524" s="103"/>
    </row>
    <row r="525" spans="15:18" s="4" customFormat="1" ht="15" customHeight="1" x14ac:dyDescent="0.25">
      <c r="O525" s="115"/>
      <c r="P525" s="187"/>
      <c r="Q525" s="115"/>
      <c r="R525" s="103"/>
    </row>
    <row r="526" spans="15:18" s="4" customFormat="1" ht="15" customHeight="1" x14ac:dyDescent="0.25">
      <c r="O526" s="115"/>
      <c r="P526" s="187"/>
      <c r="Q526" s="115"/>
      <c r="R526" s="103"/>
    </row>
    <row r="527" spans="15:18" s="4" customFormat="1" ht="15" customHeight="1" x14ac:dyDescent="0.25">
      <c r="O527" s="115"/>
      <c r="P527" s="187"/>
      <c r="Q527" s="115"/>
      <c r="R527" s="103"/>
    </row>
    <row r="528" spans="15:18" s="4" customFormat="1" ht="15" customHeight="1" x14ac:dyDescent="0.25">
      <c r="O528" s="115"/>
      <c r="P528" s="187"/>
      <c r="Q528" s="115"/>
      <c r="R528" s="103"/>
    </row>
    <row r="529" spans="15:18" s="4" customFormat="1" ht="15" customHeight="1" x14ac:dyDescent="0.25">
      <c r="O529" s="115"/>
      <c r="P529" s="187"/>
      <c r="Q529" s="115"/>
      <c r="R529" s="103"/>
    </row>
    <row r="530" spans="15:18" s="4" customFormat="1" ht="15" customHeight="1" x14ac:dyDescent="0.25">
      <c r="O530" s="115"/>
      <c r="P530" s="187"/>
      <c r="Q530" s="115"/>
      <c r="R530" s="103"/>
    </row>
    <row r="531" spans="15:18" s="4" customFormat="1" ht="15" customHeight="1" x14ac:dyDescent="0.25">
      <c r="O531" s="115"/>
      <c r="P531" s="187"/>
      <c r="Q531" s="115"/>
      <c r="R531" s="103"/>
    </row>
    <row r="532" spans="15:18" s="4" customFormat="1" ht="15" customHeight="1" x14ac:dyDescent="0.25">
      <c r="O532" s="115"/>
      <c r="P532" s="187"/>
      <c r="Q532" s="115"/>
      <c r="R532" s="103"/>
    </row>
    <row r="533" spans="15:18" s="4" customFormat="1" ht="15" customHeight="1" x14ac:dyDescent="0.25">
      <c r="O533" s="115"/>
      <c r="P533" s="187"/>
      <c r="Q533" s="115"/>
      <c r="R533" s="103"/>
    </row>
    <row r="534" spans="15:18" s="4" customFormat="1" ht="15" customHeight="1" x14ac:dyDescent="0.25">
      <c r="O534" s="115"/>
      <c r="P534" s="187"/>
      <c r="Q534" s="115"/>
      <c r="R534" s="103"/>
    </row>
    <row r="535" spans="15:18" s="4" customFormat="1" ht="15" customHeight="1" x14ac:dyDescent="0.25">
      <c r="O535" s="115"/>
      <c r="P535" s="187"/>
      <c r="Q535" s="115"/>
      <c r="R535" s="103"/>
    </row>
    <row r="536" spans="15:18" s="4" customFormat="1" ht="15" customHeight="1" x14ac:dyDescent="0.25">
      <c r="O536" s="115"/>
      <c r="P536" s="187"/>
      <c r="Q536" s="115"/>
      <c r="R536" s="103"/>
    </row>
    <row r="537" spans="15:18" s="4" customFormat="1" ht="15" customHeight="1" x14ac:dyDescent="0.25">
      <c r="O537" s="115"/>
      <c r="P537" s="187"/>
      <c r="Q537" s="115"/>
      <c r="R537" s="103"/>
    </row>
    <row r="538" spans="15:18" s="4" customFormat="1" ht="15" customHeight="1" x14ac:dyDescent="0.25">
      <c r="O538" s="115"/>
      <c r="P538" s="187"/>
      <c r="Q538" s="115"/>
      <c r="R538" s="103"/>
    </row>
    <row r="539" spans="15:18" s="4" customFormat="1" ht="15" customHeight="1" x14ac:dyDescent="0.25">
      <c r="O539" s="115"/>
      <c r="P539" s="187"/>
      <c r="Q539" s="115"/>
      <c r="R539" s="103"/>
    </row>
    <row r="540" spans="15:18" s="4" customFormat="1" ht="15" customHeight="1" x14ac:dyDescent="0.25">
      <c r="O540" s="115"/>
      <c r="P540" s="187"/>
      <c r="Q540" s="115"/>
      <c r="R540" s="103"/>
    </row>
    <row r="541" spans="15:18" s="4" customFormat="1" ht="15" customHeight="1" x14ac:dyDescent="0.25">
      <c r="O541" s="115"/>
      <c r="P541" s="187"/>
      <c r="Q541" s="115"/>
      <c r="R541" s="103"/>
    </row>
    <row r="542" spans="15:18" s="4" customFormat="1" ht="15" customHeight="1" x14ac:dyDescent="0.25">
      <c r="O542" s="115"/>
      <c r="P542" s="187"/>
      <c r="Q542" s="115"/>
      <c r="R542" s="103"/>
    </row>
    <row r="543" spans="15:18" s="4" customFormat="1" ht="15" customHeight="1" x14ac:dyDescent="0.25">
      <c r="O543" s="115"/>
      <c r="P543" s="187"/>
      <c r="Q543" s="115"/>
      <c r="R543" s="103"/>
    </row>
    <row r="544" spans="15:18" s="4" customFormat="1" ht="15" customHeight="1" x14ac:dyDescent="0.25">
      <c r="O544" s="115"/>
      <c r="P544" s="187"/>
      <c r="Q544" s="115"/>
      <c r="R544" s="103"/>
    </row>
    <row r="545" spans="15:18" s="4" customFormat="1" ht="15" customHeight="1" x14ac:dyDescent="0.25">
      <c r="O545" s="115"/>
      <c r="P545" s="187"/>
      <c r="Q545" s="115"/>
      <c r="R545" s="103"/>
    </row>
    <row r="546" spans="15:18" s="4" customFormat="1" ht="15" customHeight="1" x14ac:dyDescent="0.25">
      <c r="O546" s="115"/>
      <c r="P546" s="187"/>
      <c r="Q546" s="115"/>
      <c r="R546" s="103"/>
    </row>
    <row r="547" spans="15:18" s="4" customFormat="1" ht="15" customHeight="1" x14ac:dyDescent="0.25">
      <c r="O547" s="115"/>
      <c r="P547" s="187"/>
      <c r="Q547" s="115"/>
      <c r="R547" s="103"/>
    </row>
    <row r="548" spans="15:18" s="4" customFormat="1" ht="15" customHeight="1" x14ac:dyDescent="0.25">
      <c r="O548" s="115"/>
      <c r="P548" s="187"/>
      <c r="Q548" s="115"/>
      <c r="R548" s="103"/>
    </row>
    <row r="549" spans="15:18" s="4" customFormat="1" ht="15" customHeight="1" x14ac:dyDescent="0.25">
      <c r="O549" s="115"/>
      <c r="P549" s="187"/>
      <c r="Q549" s="115"/>
      <c r="R549" s="103"/>
    </row>
    <row r="550" spans="15:18" s="4" customFormat="1" ht="15" customHeight="1" x14ac:dyDescent="0.25">
      <c r="O550" s="115"/>
      <c r="P550" s="187"/>
      <c r="Q550" s="115"/>
      <c r="R550" s="103"/>
    </row>
    <row r="551" spans="15:18" s="4" customFormat="1" ht="15" customHeight="1" x14ac:dyDescent="0.25">
      <c r="O551" s="115"/>
      <c r="P551" s="187"/>
      <c r="Q551" s="115"/>
      <c r="R551" s="103"/>
    </row>
    <row r="552" spans="15:18" s="4" customFormat="1" ht="15" customHeight="1" x14ac:dyDescent="0.25">
      <c r="O552" s="115"/>
      <c r="P552" s="187"/>
      <c r="Q552" s="115"/>
      <c r="R552" s="103"/>
    </row>
    <row r="553" spans="15:18" s="4" customFormat="1" ht="15" customHeight="1" x14ac:dyDescent="0.25">
      <c r="O553" s="115"/>
      <c r="P553" s="187"/>
      <c r="Q553" s="115"/>
      <c r="R553" s="103"/>
    </row>
    <row r="554" spans="15:18" s="4" customFormat="1" ht="15" customHeight="1" x14ac:dyDescent="0.25">
      <c r="O554" s="115"/>
      <c r="P554" s="187"/>
      <c r="Q554" s="115"/>
      <c r="R554" s="103"/>
    </row>
    <row r="555" spans="15:18" s="4" customFormat="1" ht="15" customHeight="1" x14ac:dyDescent="0.25">
      <c r="O555" s="115"/>
      <c r="P555" s="187"/>
      <c r="Q555" s="115"/>
      <c r="R555" s="103"/>
    </row>
    <row r="556" spans="15:18" s="4" customFormat="1" ht="15" customHeight="1" x14ac:dyDescent="0.25">
      <c r="O556" s="115"/>
      <c r="P556" s="187"/>
      <c r="Q556" s="115"/>
      <c r="R556" s="103"/>
    </row>
    <row r="557" spans="15:18" s="4" customFormat="1" ht="15" customHeight="1" x14ac:dyDescent="0.25">
      <c r="O557" s="115"/>
      <c r="P557" s="187"/>
      <c r="Q557" s="115"/>
      <c r="R557" s="103"/>
    </row>
    <row r="558" spans="15:18" s="4" customFormat="1" ht="15" customHeight="1" x14ac:dyDescent="0.25">
      <c r="O558" s="115"/>
      <c r="P558" s="187"/>
      <c r="Q558" s="115"/>
      <c r="R558" s="103"/>
    </row>
    <row r="559" spans="15:18" s="4" customFormat="1" ht="15" customHeight="1" x14ac:dyDescent="0.25">
      <c r="O559" s="115"/>
      <c r="P559" s="187"/>
      <c r="Q559" s="115"/>
      <c r="R559" s="103"/>
    </row>
    <row r="560" spans="15:18" s="4" customFormat="1" ht="15" customHeight="1" x14ac:dyDescent="0.25">
      <c r="O560" s="115"/>
      <c r="P560" s="187"/>
      <c r="Q560" s="115"/>
      <c r="R560" s="103"/>
    </row>
    <row r="561" spans="15:18" s="4" customFormat="1" ht="15" customHeight="1" x14ac:dyDescent="0.25">
      <c r="O561" s="115"/>
      <c r="P561" s="187"/>
      <c r="Q561" s="115"/>
      <c r="R561" s="103"/>
    </row>
    <row r="562" spans="15:18" s="4" customFormat="1" ht="15" customHeight="1" x14ac:dyDescent="0.25">
      <c r="O562" s="115"/>
      <c r="P562" s="187"/>
      <c r="Q562" s="115"/>
      <c r="R562" s="103"/>
    </row>
    <row r="563" spans="15:18" s="4" customFormat="1" ht="15" customHeight="1" x14ac:dyDescent="0.25">
      <c r="O563" s="115"/>
      <c r="P563" s="187"/>
      <c r="Q563" s="115"/>
      <c r="R563" s="103"/>
    </row>
    <row r="564" spans="15:18" s="4" customFormat="1" ht="15" customHeight="1" x14ac:dyDescent="0.25">
      <c r="O564" s="115"/>
      <c r="P564" s="187"/>
      <c r="Q564" s="115"/>
      <c r="R564" s="103"/>
    </row>
    <row r="565" spans="15:18" s="4" customFormat="1" ht="15" customHeight="1" x14ac:dyDescent="0.25">
      <c r="O565" s="115"/>
      <c r="P565" s="187"/>
      <c r="Q565" s="115"/>
      <c r="R565" s="103"/>
    </row>
    <row r="566" spans="15:18" s="4" customFormat="1" ht="15" customHeight="1" x14ac:dyDescent="0.25">
      <c r="O566" s="115"/>
      <c r="P566" s="187"/>
      <c r="Q566" s="115"/>
      <c r="R566" s="103"/>
    </row>
    <row r="567" spans="15:18" s="4" customFormat="1" ht="15" customHeight="1" x14ac:dyDescent="0.25">
      <c r="O567" s="115"/>
      <c r="P567" s="187"/>
      <c r="Q567" s="115"/>
      <c r="R567" s="103"/>
    </row>
    <row r="568" spans="15:18" s="4" customFormat="1" ht="15" customHeight="1" x14ac:dyDescent="0.25">
      <c r="O568" s="115"/>
      <c r="P568" s="187"/>
      <c r="Q568" s="115"/>
      <c r="R568" s="103"/>
    </row>
    <row r="569" spans="15:18" s="4" customFormat="1" ht="15" customHeight="1" x14ac:dyDescent="0.25">
      <c r="O569" s="115"/>
      <c r="P569" s="187"/>
      <c r="Q569" s="115"/>
      <c r="R569" s="103"/>
    </row>
    <row r="570" spans="15:18" s="4" customFormat="1" ht="15" customHeight="1" x14ac:dyDescent="0.25">
      <c r="O570" s="115"/>
      <c r="P570" s="187"/>
      <c r="Q570" s="115"/>
      <c r="R570" s="103"/>
    </row>
    <row r="571" spans="15:18" s="4" customFormat="1" ht="15" customHeight="1" x14ac:dyDescent="0.25">
      <c r="O571" s="115"/>
      <c r="P571" s="187"/>
      <c r="Q571" s="115"/>
      <c r="R571" s="103"/>
    </row>
    <row r="572" spans="15:18" s="4" customFormat="1" ht="15" customHeight="1" x14ac:dyDescent="0.25">
      <c r="O572" s="115"/>
      <c r="P572" s="187"/>
      <c r="Q572" s="115"/>
      <c r="R572" s="103"/>
    </row>
    <row r="573" spans="15:18" s="4" customFormat="1" ht="15" customHeight="1" x14ac:dyDescent="0.25">
      <c r="O573" s="115"/>
      <c r="P573" s="187"/>
      <c r="Q573" s="115"/>
      <c r="R573" s="103"/>
    </row>
    <row r="574" spans="15:18" s="4" customFormat="1" ht="15" customHeight="1" x14ac:dyDescent="0.25">
      <c r="O574" s="115"/>
      <c r="P574" s="187"/>
      <c r="Q574" s="115"/>
      <c r="R574" s="103"/>
    </row>
    <row r="575" spans="15:18" s="4" customFormat="1" ht="15" customHeight="1" x14ac:dyDescent="0.25">
      <c r="O575" s="115"/>
      <c r="P575" s="187"/>
      <c r="Q575" s="115"/>
      <c r="R575" s="103"/>
    </row>
    <row r="576" spans="15:18" s="4" customFormat="1" ht="15" customHeight="1" x14ac:dyDescent="0.25">
      <c r="O576" s="115"/>
      <c r="P576" s="187"/>
      <c r="Q576" s="115"/>
      <c r="R576" s="103"/>
    </row>
    <row r="577" spans="15:18" s="4" customFormat="1" ht="15" customHeight="1" x14ac:dyDescent="0.25">
      <c r="O577" s="115"/>
      <c r="P577" s="187"/>
      <c r="Q577" s="115"/>
      <c r="R577" s="103"/>
    </row>
    <row r="578" spans="15:18" s="4" customFormat="1" ht="15" customHeight="1" x14ac:dyDescent="0.25">
      <c r="O578" s="115"/>
      <c r="P578" s="187"/>
      <c r="Q578" s="115"/>
      <c r="R578" s="103"/>
    </row>
    <row r="579" spans="15:18" s="4" customFormat="1" ht="15" customHeight="1" x14ac:dyDescent="0.25">
      <c r="O579" s="115"/>
      <c r="P579" s="187"/>
      <c r="Q579" s="115"/>
      <c r="R579" s="103"/>
    </row>
    <row r="580" spans="15:18" s="4" customFormat="1" ht="15" customHeight="1" x14ac:dyDescent="0.25">
      <c r="O580" s="115"/>
      <c r="P580" s="187"/>
      <c r="Q580" s="115"/>
      <c r="R580" s="103"/>
    </row>
    <row r="581" spans="15:18" s="4" customFormat="1" ht="15" customHeight="1" x14ac:dyDescent="0.25">
      <c r="O581" s="115"/>
      <c r="P581" s="187"/>
      <c r="Q581" s="115"/>
      <c r="R581" s="103"/>
    </row>
    <row r="582" spans="15:18" s="4" customFormat="1" ht="15" customHeight="1" x14ac:dyDescent="0.25">
      <c r="O582" s="115"/>
      <c r="P582" s="187"/>
      <c r="Q582" s="115"/>
      <c r="R582" s="103"/>
    </row>
    <row r="583" spans="15:18" s="4" customFormat="1" ht="15" customHeight="1" x14ac:dyDescent="0.25">
      <c r="O583" s="115"/>
      <c r="P583" s="187"/>
      <c r="Q583" s="115"/>
      <c r="R583" s="103"/>
    </row>
    <row r="584" spans="15:18" s="4" customFormat="1" ht="15" customHeight="1" x14ac:dyDescent="0.25">
      <c r="O584" s="115"/>
      <c r="P584" s="187"/>
      <c r="Q584" s="115"/>
      <c r="R584" s="103"/>
    </row>
    <row r="585" spans="15:18" s="4" customFormat="1" ht="15" customHeight="1" x14ac:dyDescent="0.25">
      <c r="O585" s="115"/>
      <c r="P585" s="187"/>
      <c r="Q585" s="115"/>
      <c r="R585" s="103"/>
    </row>
    <row r="586" spans="15:18" s="4" customFormat="1" ht="15" customHeight="1" x14ac:dyDescent="0.25">
      <c r="O586" s="115"/>
      <c r="P586" s="187"/>
      <c r="Q586" s="115"/>
      <c r="R586" s="103"/>
    </row>
    <row r="587" spans="15:18" s="4" customFormat="1" ht="15" customHeight="1" x14ac:dyDescent="0.25">
      <c r="O587" s="115"/>
      <c r="P587" s="187"/>
      <c r="Q587" s="115"/>
      <c r="R587" s="103"/>
    </row>
    <row r="588" spans="15:18" s="4" customFormat="1" ht="15" customHeight="1" x14ac:dyDescent="0.25">
      <c r="O588" s="115"/>
      <c r="P588" s="187"/>
      <c r="Q588" s="115"/>
      <c r="R588" s="103"/>
    </row>
    <row r="589" spans="15:18" s="4" customFormat="1" ht="15" customHeight="1" x14ac:dyDescent="0.25">
      <c r="O589" s="115"/>
      <c r="P589" s="187"/>
      <c r="Q589" s="115"/>
      <c r="R589" s="103"/>
    </row>
    <row r="590" spans="15:18" s="4" customFormat="1" ht="15" customHeight="1" x14ac:dyDescent="0.25">
      <c r="O590" s="115"/>
      <c r="P590" s="187"/>
      <c r="Q590" s="115"/>
      <c r="R590" s="103"/>
    </row>
    <row r="591" spans="15:18" s="4" customFormat="1" ht="15" customHeight="1" x14ac:dyDescent="0.25">
      <c r="O591" s="115"/>
      <c r="P591" s="187"/>
      <c r="Q591" s="115"/>
      <c r="R591" s="103"/>
    </row>
    <row r="592" spans="15:18" s="4" customFormat="1" ht="15" customHeight="1" x14ac:dyDescent="0.25">
      <c r="O592" s="115"/>
      <c r="P592" s="187"/>
      <c r="Q592" s="115"/>
      <c r="R592" s="103"/>
    </row>
    <row r="593" spans="15:18" s="4" customFormat="1" ht="15" customHeight="1" x14ac:dyDescent="0.25">
      <c r="O593" s="115"/>
      <c r="P593" s="187"/>
      <c r="Q593" s="115"/>
      <c r="R593" s="103"/>
    </row>
    <row r="594" spans="15:18" s="4" customFormat="1" ht="15" customHeight="1" x14ac:dyDescent="0.25">
      <c r="O594" s="115"/>
      <c r="P594" s="187"/>
      <c r="Q594" s="115"/>
      <c r="R594" s="103"/>
    </row>
    <row r="595" spans="15:18" s="4" customFormat="1" ht="15" customHeight="1" x14ac:dyDescent="0.25">
      <c r="O595" s="115"/>
      <c r="P595" s="187"/>
      <c r="Q595" s="115"/>
      <c r="R595" s="103"/>
    </row>
    <row r="596" spans="15:18" s="4" customFormat="1" ht="15" customHeight="1" x14ac:dyDescent="0.25">
      <c r="O596" s="115"/>
      <c r="P596" s="187"/>
      <c r="Q596" s="115"/>
      <c r="R596" s="103"/>
    </row>
    <row r="597" spans="15:18" s="4" customFormat="1" ht="15" customHeight="1" x14ac:dyDescent="0.25">
      <c r="O597" s="115"/>
      <c r="P597" s="187"/>
      <c r="Q597" s="115"/>
      <c r="R597" s="103"/>
    </row>
    <row r="598" spans="15:18" s="4" customFormat="1" ht="15" customHeight="1" x14ac:dyDescent="0.25">
      <c r="O598" s="115"/>
      <c r="P598" s="187"/>
      <c r="Q598" s="115"/>
      <c r="R598" s="103"/>
    </row>
    <row r="599" spans="15:18" s="4" customFormat="1" ht="15" customHeight="1" x14ac:dyDescent="0.25">
      <c r="O599" s="115"/>
      <c r="P599" s="187"/>
      <c r="Q599" s="115"/>
      <c r="R599" s="103"/>
    </row>
    <row r="600" spans="15:18" s="4" customFormat="1" ht="15" customHeight="1" x14ac:dyDescent="0.25">
      <c r="O600" s="115"/>
      <c r="P600" s="187"/>
      <c r="Q600" s="115"/>
      <c r="R600" s="103"/>
    </row>
    <row r="601" spans="15:18" s="4" customFormat="1" ht="15" customHeight="1" x14ac:dyDescent="0.25">
      <c r="O601" s="115"/>
      <c r="P601" s="187"/>
      <c r="Q601" s="115"/>
      <c r="R601" s="103"/>
    </row>
    <row r="602" spans="15:18" s="4" customFormat="1" ht="15" customHeight="1" x14ac:dyDescent="0.25">
      <c r="O602" s="115"/>
      <c r="P602" s="187"/>
      <c r="Q602" s="115"/>
      <c r="R602" s="103"/>
    </row>
    <row r="603" spans="15:18" s="4" customFormat="1" ht="15" customHeight="1" x14ac:dyDescent="0.25">
      <c r="O603" s="115"/>
      <c r="P603" s="187"/>
      <c r="Q603" s="115"/>
      <c r="R603" s="103"/>
    </row>
    <row r="604" spans="15:18" s="4" customFormat="1" ht="15" customHeight="1" x14ac:dyDescent="0.25">
      <c r="O604" s="115"/>
      <c r="P604" s="187"/>
      <c r="Q604" s="115"/>
      <c r="R604" s="103"/>
    </row>
    <row r="605" spans="15:18" s="4" customFormat="1" ht="15" customHeight="1" x14ac:dyDescent="0.25">
      <c r="O605" s="115"/>
      <c r="P605" s="187"/>
      <c r="Q605" s="115"/>
      <c r="R605" s="103"/>
    </row>
    <row r="606" spans="15:18" s="4" customFormat="1" ht="15" customHeight="1" x14ac:dyDescent="0.25">
      <c r="O606" s="115"/>
      <c r="P606" s="187"/>
      <c r="Q606" s="115"/>
      <c r="R606" s="103"/>
    </row>
    <row r="607" spans="15:18" s="4" customFormat="1" ht="15" customHeight="1" x14ac:dyDescent="0.25">
      <c r="O607" s="115"/>
      <c r="P607" s="187"/>
      <c r="Q607" s="115"/>
      <c r="R607" s="103"/>
    </row>
    <row r="608" spans="15:18" s="4" customFormat="1" ht="15" customHeight="1" x14ac:dyDescent="0.25">
      <c r="O608" s="115"/>
      <c r="P608" s="187"/>
      <c r="Q608" s="115"/>
      <c r="R608" s="103"/>
    </row>
    <row r="609" spans="15:18" s="4" customFormat="1" ht="15" customHeight="1" x14ac:dyDescent="0.25">
      <c r="O609" s="115"/>
      <c r="P609" s="187"/>
      <c r="Q609" s="115"/>
      <c r="R609" s="103"/>
    </row>
    <row r="610" spans="15:18" s="4" customFormat="1" ht="15" customHeight="1" x14ac:dyDescent="0.25">
      <c r="O610" s="115"/>
      <c r="P610" s="187"/>
      <c r="Q610" s="115"/>
      <c r="R610" s="103"/>
    </row>
    <row r="611" spans="15:18" s="4" customFormat="1" ht="15" customHeight="1" x14ac:dyDescent="0.25">
      <c r="O611" s="115"/>
      <c r="P611" s="187"/>
      <c r="Q611" s="115"/>
      <c r="R611" s="103"/>
    </row>
    <row r="612" spans="15:18" s="4" customFormat="1" ht="15" customHeight="1" x14ac:dyDescent="0.25">
      <c r="O612" s="115"/>
      <c r="P612" s="187"/>
      <c r="Q612" s="115"/>
      <c r="R612" s="103"/>
    </row>
    <row r="613" spans="15:18" s="4" customFormat="1" ht="15" customHeight="1" x14ac:dyDescent="0.25">
      <c r="O613" s="115"/>
      <c r="P613" s="187"/>
      <c r="Q613" s="115"/>
      <c r="R613" s="103"/>
    </row>
    <row r="614" spans="15:18" s="4" customFormat="1" ht="15" customHeight="1" x14ac:dyDescent="0.25">
      <c r="O614" s="115"/>
      <c r="P614" s="187"/>
      <c r="Q614" s="115"/>
      <c r="R614" s="103"/>
    </row>
    <row r="615" spans="15:18" s="4" customFormat="1" ht="15" customHeight="1" x14ac:dyDescent="0.25">
      <c r="O615" s="115"/>
      <c r="P615" s="187"/>
      <c r="Q615" s="115"/>
      <c r="R615" s="103"/>
    </row>
    <row r="616" spans="15:18" s="4" customFormat="1" ht="15" customHeight="1" x14ac:dyDescent="0.25">
      <c r="O616" s="115"/>
      <c r="P616" s="187"/>
      <c r="Q616" s="115"/>
      <c r="R616" s="103"/>
    </row>
    <row r="617" spans="15:18" s="4" customFormat="1" ht="15" customHeight="1" x14ac:dyDescent="0.25">
      <c r="O617" s="115"/>
      <c r="P617" s="187"/>
      <c r="Q617" s="115"/>
      <c r="R617" s="103"/>
    </row>
    <row r="618" spans="15:18" s="4" customFormat="1" ht="15" customHeight="1" x14ac:dyDescent="0.25">
      <c r="O618" s="115"/>
      <c r="P618" s="187"/>
      <c r="Q618" s="115"/>
      <c r="R618" s="103"/>
    </row>
    <row r="619" spans="15:18" s="4" customFormat="1" ht="15" customHeight="1" x14ac:dyDescent="0.25">
      <c r="O619" s="115"/>
      <c r="P619" s="187"/>
      <c r="Q619" s="115"/>
      <c r="R619" s="103"/>
    </row>
    <row r="620" spans="15:18" s="4" customFormat="1" ht="15" customHeight="1" x14ac:dyDescent="0.25">
      <c r="O620" s="115"/>
      <c r="P620" s="187"/>
      <c r="Q620" s="115"/>
      <c r="R620" s="103"/>
    </row>
    <row r="621" spans="15:18" s="4" customFormat="1" ht="15" customHeight="1" x14ac:dyDescent="0.25">
      <c r="O621" s="115"/>
      <c r="P621" s="187"/>
      <c r="Q621" s="115"/>
      <c r="R621" s="103"/>
    </row>
    <row r="622" spans="15:18" s="4" customFormat="1" ht="15" customHeight="1" x14ac:dyDescent="0.25">
      <c r="O622" s="115"/>
      <c r="P622" s="187"/>
      <c r="Q622" s="115"/>
      <c r="R622" s="103"/>
    </row>
    <row r="623" spans="15:18" s="4" customFormat="1" ht="15" customHeight="1" x14ac:dyDescent="0.25">
      <c r="O623" s="115"/>
      <c r="P623" s="187"/>
      <c r="Q623" s="115"/>
      <c r="R623" s="103"/>
    </row>
    <row r="624" spans="15:18" s="4" customFormat="1" ht="15" customHeight="1" x14ac:dyDescent="0.25">
      <c r="O624" s="115"/>
      <c r="P624" s="187"/>
      <c r="Q624" s="115"/>
      <c r="R624" s="103"/>
    </row>
    <row r="625" spans="15:18" s="4" customFormat="1" ht="15" customHeight="1" x14ac:dyDescent="0.25">
      <c r="O625" s="115"/>
      <c r="P625" s="187"/>
      <c r="Q625" s="115"/>
      <c r="R625" s="103"/>
    </row>
    <row r="626" spans="15:18" s="4" customFormat="1" ht="15" customHeight="1" x14ac:dyDescent="0.25">
      <c r="O626" s="115"/>
      <c r="P626" s="187"/>
      <c r="Q626" s="115"/>
      <c r="R626" s="103"/>
    </row>
    <row r="627" spans="15:18" s="4" customFormat="1" ht="15" customHeight="1" x14ac:dyDescent="0.25">
      <c r="O627" s="115"/>
      <c r="P627" s="187"/>
      <c r="Q627" s="115"/>
      <c r="R627" s="103"/>
    </row>
    <row r="628" spans="15:18" s="4" customFormat="1" ht="15" customHeight="1" x14ac:dyDescent="0.25">
      <c r="O628" s="115"/>
      <c r="P628" s="187"/>
      <c r="Q628" s="115"/>
      <c r="R628" s="103"/>
    </row>
    <row r="629" spans="15:18" s="4" customFormat="1" ht="15" customHeight="1" x14ac:dyDescent="0.25">
      <c r="O629" s="115"/>
      <c r="P629" s="187"/>
      <c r="Q629" s="115"/>
      <c r="R629" s="103"/>
    </row>
    <row r="630" spans="15:18" s="4" customFormat="1" ht="15" customHeight="1" x14ac:dyDescent="0.25">
      <c r="O630" s="115"/>
      <c r="P630" s="187"/>
      <c r="Q630" s="115"/>
      <c r="R630" s="103"/>
    </row>
    <row r="631" spans="15:18" s="4" customFormat="1" ht="15" customHeight="1" x14ac:dyDescent="0.25">
      <c r="O631" s="115"/>
      <c r="P631" s="187"/>
      <c r="Q631" s="115"/>
      <c r="R631" s="103"/>
    </row>
    <row r="632" spans="15:18" s="4" customFormat="1" ht="15" customHeight="1" x14ac:dyDescent="0.25">
      <c r="O632" s="115"/>
      <c r="P632" s="187"/>
      <c r="Q632" s="115"/>
      <c r="R632" s="103"/>
    </row>
    <row r="633" spans="15:18" s="4" customFormat="1" ht="15" customHeight="1" x14ac:dyDescent="0.25">
      <c r="O633" s="115"/>
      <c r="P633" s="187"/>
      <c r="Q633" s="115"/>
      <c r="R633" s="103"/>
    </row>
    <row r="634" spans="15:18" s="4" customFormat="1" ht="15" customHeight="1" x14ac:dyDescent="0.25">
      <c r="O634" s="115"/>
      <c r="P634" s="187"/>
      <c r="Q634" s="115"/>
      <c r="R634" s="103"/>
    </row>
    <row r="635" spans="15:18" s="4" customFormat="1" ht="15" customHeight="1" x14ac:dyDescent="0.25">
      <c r="O635" s="115"/>
      <c r="P635" s="187"/>
      <c r="Q635" s="115"/>
      <c r="R635" s="103"/>
    </row>
    <row r="636" spans="15:18" s="4" customFormat="1" ht="15" customHeight="1" x14ac:dyDescent="0.25">
      <c r="O636" s="115"/>
      <c r="P636" s="187"/>
      <c r="Q636" s="115"/>
      <c r="R636" s="103"/>
    </row>
    <row r="637" spans="15:18" s="4" customFormat="1" ht="15" customHeight="1" x14ac:dyDescent="0.25">
      <c r="O637" s="115"/>
      <c r="P637" s="187"/>
      <c r="Q637" s="115"/>
      <c r="R637" s="103"/>
    </row>
    <row r="638" spans="15:18" s="4" customFormat="1" ht="15" customHeight="1" x14ac:dyDescent="0.25">
      <c r="O638" s="115"/>
      <c r="P638" s="187"/>
      <c r="Q638" s="115"/>
      <c r="R638" s="103"/>
    </row>
    <row r="639" spans="15:18" s="4" customFormat="1" ht="15" customHeight="1" x14ac:dyDescent="0.25">
      <c r="O639" s="115"/>
      <c r="P639" s="187"/>
      <c r="Q639" s="115"/>
      <c r="R639" s="103"/>
    </row>
    <row r="640" spans="15:18" s="4" customFormat="1" ht="15" customHeight="1" x14ac:dyDescent="0.25">
      <c r="O640" s="115"/>
      <c r="P640" s="187"/>
      <c r="Q640" s="115"/>
      <c r="R640" s="103"/>
    </row>
    <row r="641" spans="15:18" s="4" customFormat="1" ht="15" customHeight="1" x14ac:dyDescent="0.25">
      <c r="O641" s="115"/>
      <c r="P641" s="187"/>
      <c r="Q641" s="115"/>
      <c r="R641" s="103"/>
    </row>
    <row r="642" spans="15:18" s="4" customFormat="1" ht="15" customHeight="1" x14ac:dyDescent="0.25">
      <c r="O642" s="115"/>
      <c r="P642" s="187"/>
      <c r="Q642" s="115"/>
      <c r="R642" s="103"/>
    </row>
    <row r="643" spans="15:18" s="4" customFormat="1" ht="15" customHeight="1" x14ac:dyDescent="0.25">
      <c r="O643" s="115"/>
      <c r="P643" s="187"/>
      <c r="Q643" s="115"/>
      <c r="R643" s="103"/>
    </row>
    <row r="644" spans="15:18" s="4" customFormat="1" ht="15" customHeight="1" x14ac:dyDescent="0.25">
      <c r="O644" s="115"/>
      <c r="P644" s="187"/>
      <c r="Q644" s="115"/>
      <c r="R644" s="103"/>
    </row>
    <row r="645" spans="15:18" s="4" customFormat="1" ht="15" customHeight="1" x14ac:dyDescent="0.25">
      <c r="O645" s="115"/>
      <c r="P645" s="187"/>
      <c r="Q645" s="115"/>
      <c r="R645" s="103"/>
    </row>
    <row r="646" spans="15:18" s="4" customFormat="1" ht="15" customHeight="1" x14ac:dyDescent="0.25">
      <c r="O646" s="115"/>
      <c r="P646" s="187"/>
      <c r="Q646" s="115"/>
      <c r="R646" s="103"/>
    </row>
    <row r="647" spans="15:18" s="4" customFormat="1" ht="15" customHeight="1" x14ac:dyDescent="0.25">
      <c r="O647" s="115"/>
      <c r="P647" s="187"/>
      <c r="Q647" s="115"/>
      <c r="R647" s="103"/>
    </row>
    <row r="648" spans="15:18" s="4" customFormat="1" ht="15" customHeight="1" x14ac:dyDescent="0.25">
      <c r="O648" s="115"/>
      <c r="P648" s="187"/>
      <c r="Q648" s="115"/>
      <c r="R648" s="103"/>
    </row>
    <row r="649" spans="15:18" s="4" customFormat="1" ht="15" customHeight="1" x14ac:dyDescent="0.25">
      <c r="O649" s="115"/>
      <c r="P649" s="187"/>
      <c r="Q649" s="115"/>
      <c r="R649" s="103"/>
    </row>
    <row r="650" spans="15:18" s="4" customFormat="1" ht="15" customHeight="1" x14ac:dyDescent="0.25">
      <c r="O650" s="115"/>
      <c r="P650" s="187"/>
      <c r="Q650" s="115"/>
      <c r="R650" s="103"/>
    </row>
    <row r="651" spans="15:18" s="4" customFormat="1" ht="15" customHeight="1" x14ac:dyDescent="0.25">
      <c r="O651" s="115"/>
      <c r="P651" s="187"/>
      <c r="Q651" s="115"/>
      <c r="R651" s="103"/>
    </row>
    <row r="652" spans="15:18" s="4" customFormat="1" ht="15" customHeight="1" x14ac:dyDescent="0.25">
      <c r="O652" s="115"/>
      <c r="P652" s="187"/>
      <c r="Q652" s="115"/>
      <c r="R652" s="103"/>
    </row>
    <row r="653" spans="15:18" s="4" customFormat="1" ht="15" customHeight="1" x14ac:dyDescent="0.25">
      <c r="O653" s="115"/>
      <c r="P653" s="187"/>
      <c r="Q653" s="115"/>
      <c r="R653" s="103"/>
    </row>
    <row r="654" spans="15:18" s="4" customFormat="1" ht="15" customHeight="1" x14ac:dyDescent="0.25">
      <c r="O654" s="115"/>
      <c r="P654" s="187"/>
      <c r="Q654" s="115"/>
      <c r="R654" s="103"/>
    </row>
    <row r="655" spans="15:18" s="4" customFormat="1" ht="15" customHeight="1" x14ac:dyDescent="0.25">
      <c r="O655" s="115"/>
      <c r="P655" s="187"/>
      <c r="Q655" s="115"/>
      <c r="R655" s="103"/>
    </row>
    <row r="656" spans="15:18" s="4" customFormat="1" ht="15" customHeight="1" x14ac:dyDescent="0.25">
      <c r="O656" s="115"/>
      <c r="P656" s="187"/>
      <c r="Q656" s="115"/>
      <c r="R656" s="103"/>
    </row>
    <row r="657" spans="15:18" s="4" customFormat="1" ht="15" customHeight="1" x14ac:dyDescent="0.25">
      <c r="O657" s="115"/>
      <c r="P657" s="187"/>
      <c r="Q657" s="115"/>
      <c r="R657" s="103"/>
    </row>
    <row r="658" spans="15:18" s="4" customFormat="1" ht="15" customHeight="1" x14ac:dyDescent="0.25">
      <c r="O658" s="115"/>
      <c r="P658" s="187"/>
      <c r="Q658" s="115"/>
      <c r="R658" s="103"/>
    </row>
    <row r="659" spans="15:18" s="4" customFormat="1" ht="15" customHeight="1" x14ac:dyDescent="0.25">
      <c r="O659" s="115"/>
      <c r="P659" s="187"/>
      <c r="Q659" s="115"/>
      <c r="R659" s="103"/>
    </row>
    <row r="660" spans="15:18" s="4" customFormat="1" ht="15" customHeight="1" x14ac:dyDescent="0.25">
      <c r="O660" s="115"/>
      <c r="P660" s="187"/>
      <c r="Q660" s="115"/>
      <c r="R660" s="103"/>
    </row>
    <row r="661" spans="15:18" s="4" customFormat="1" ht="15" customHeight="1" x14ac:dyDescent="0.25">
      <c r="O661" s="115"/>
      <c r="P661" s="187"/>
      <c r="Q661" s="115"/>
      <c r="R661" s="103"/>
    </row>
    <row r="662" spans="15:18" s="4" customFormat="1" ht="15" customHeight="1" x14ac:dyDescent="0.25">
      <c r="O662" s="115"/>
      <c r="P662" s="187"/>
      <c r="Q662" s="115"/>
      <c r="R662" s="103"/>
    </row>
    <row r="663" spans="15:18" s="4" customFormat="1" ht="15" customHeight="1" x14ac:dyDescent="0.25">
      <c r="O663" s="115"/>
      <c r="P663" s="187"/>
      <c r="Q663" s="115"/>
      <c r="R663" s="103"/>
    </row>
    <row r="664" spans="15:18" s="4" customFormat="1" ht="15" customHeight="1" x14ac:dyDescent="0.25">
      <c r="O664" s="115"/>
      <c r="P664" s="187"/>
      <c r="Q664" s="115"/>
      <c r="R664" s="103"/>
    </row>
    <row r="665" spans="15:18" s="4" customFormat="1" ht="15" customHeight="1" x14ac:dyDescent="0.25">
      <c r="O665" s="115"/>
      <c r="P665" s="187"/>
      <c r="Q665" s="115"/>
      <c r="R665" s="103"/>
    </row>
    <row r="666" spans="15:18" s="4" customFormat="1" ht="15" customHeight="1" x14ac:dyDescent="0.25">
      <c r="O666" s="115"/>
      <c r="P666" s="187"/>
      <c r="Q666" s="115"/>
      <c r="R666" s="103"/>
    </row>
    <row r="667" spans="15:18" s="4" customFormat="1" ht="15" customHeight="1" x14ac:dyDescent="0.25">
      <c r="O667" s="115"/>
      <c r="P667" s="187"/>
      <c r="Q667" s="115"/>
      <c r="R667" s="103"/>
    </row>
    <row r="668" spans="15:18" s="4" customFormat="1" ht="15" customHeight="1" x14ac:dyDescent="0.25">
      <c r="O668" s="115"/>
      <c r="P668" s="187"/>
      <c r="Q668" s="115"/>
      <c r="R668" s="103"/>
    </row>
    <row r="669" spans="15:18" s="4" customFormat="1" ht="15" customHeight="1" x14ac:dyDescent="0.25">
      <c r="O669" s="115"/>
      <c r="P669" s="187"/>
      <c r="Q669" s="115"/>
      <c r="R669" s="103"/>
    </row>
    <row r="670" spans="15:18" s="4" customFormat="1" ht="15" customHeight="1" x14ac:dyDescent="0.25">
      <c r="O670" s="115"/>
      <c r="P670" s="187"/>
      <c r="Q670" s="115"/>
      <c r="R670" s="103"/>
    </row>
    <row r="671" spans="15:18" s="4" customFormat="1" ht="15" customHeight="1" x14ac:dyDescent="0.25">
      <c r="O671" s="115"/>
      <c r="P671" s="187"/>
      <c r="Q671" s="115"/>
      <c r="R671" s="103"/>
    </row>
    <row r="672" spans="15:18" s="4" customFormat="1" ht="15" customHeight="1" x14ac:dyDescent="0.25">
      <c r="O672" s="115"/>
      <c r="P672" s="187"/>
      <c r="Q672" s="115"/>
      <c r="R672" s="103"/>
    </row>
    <row r="673" spans="15:18" s="4" customFormat="1" ht="15" customHeight="1" x14ac:dyDescent="0.25">
      <c r="O673" s="115"/>
      <c r="P673" s="187"/>
      <c r="Q673" s="115"/>
      <c r="R673" s="103"/>
    </row>
    <row r="674" spans="15:18" s="4" customFormat="1" ht="15" customHeight="1" x14ac:dyDescent="0.25">
      <c r="O674" s="115"/>
      <c r="P674" s="187"/>
      <c r="Q674" s="115"/>
      <c r="R674" s="103"/>
    </row>
    <row r="675" spans="15:18" s="4" customFormat="1" ht="15" customHeight="1" x14ac:dyDescent="0.25">
      <c r="O675" s="115"/>
      <c r="P675" s="187"/>
      <c r="Q675" s="115"/>
      <c r="R675" s="103"/>
    </row>
    <row r="676" spans="15:18" s="4" customFormat="1" ht="15" customHeight="1" x14ac:dyDescent="0.25">
      <c r="O676" s="115"/>
      <c r="P676" s="187"/>
      <c r="Q676" s="115"/>
      <c r="R676" s="103"/>
    </row>
    <row r="677" spans="15:18" s="4" customFormat="1" ht="15" customHeight="1" x14ac:dyDescent="0.25">
      <c r="O677" s="115"/>
      <c r="P677" s="187"/>
      <c r="Q677" s="115"/>
      <c r="R677" s="103"/>
    </row>
    <row r="678" spans="15:18" s="4" customFormat="1" ht="15" customHeight="1" x14ac:dyDescent="0.25">
      <c r="O678" s="115"/>
      <c r="P678" s="187"/>
      <c r="Q678" s="115"/>
      <c r="R678" s="103"/>
    </row>
    <row r="679" spans="15:18" s="4" customFormat="1" ht="15" customHeight="1" x14ac:dyDescent="0.25">
      <c r="O679" s="115"/>
      <c r="P679" s="187"/>
      <c r="Q679" s="115"/>
      <c r="R679" s="103"/>
    </row>
    <row r="680" spans="15:18" s="4" customFormat="1" ht="15" customHeight="1" x14ac:dyDescent="0.25">
      <c r="O680" s="115"/>
      <c r="P680" s="187"/>
      <c r="Q680" s="115"/>
      <c r="R680" s="103"/>
    </row>
    <row r="681" spans="15:18" s="4" customFormat="1" ht="15" customHeight="1" x14ac:dyDescent="0.25">
      <c r="O681" s="115"/>
      <c r="P681" s="187"/>
      <c r="Q681" s="115"/>
      <c r="R681" s="103"/>
    </row>
    <row r="682" spans="15:18" s="4" customFormat="1" ht="15" customHeight="1" x14ac:dyDescent="0.25">
      <c r="O682" s="115"/>
      <c r="P682" s="187"/>
      <c r="Q682" s="115"/>
      <c r="R682" s="103"/>
    </row>
    <row r="683" spans="15:18" s="4" customFormat="1" ht="15" customHeight="1" x14ac:dyDescent="0.25">
      <c r="O683" s="115"/>
      <c r="P683" s="187"/>
      <c r="Q683" s="115"/>
      <c r="R683" s="103"/>
    </row>
    <row r="684" spans="15:18" s="4" customFormat="1" ht="15" customHeight="1" x14ac:dyDescent="0.25">
      <c r="O684" s="115"/>
      <c r="P684" s="187"/>
      <c r="Q684" s="115"/>
      <c r="R684" s="103"/>
    </row>
    <row r="685" spans="15:18" s="4" customFormat="1" ht="15" customHeight="1" x14ac:dyDescent="0.25">
      <c r="O685" s="115"/>
      <c r="P685" s="187"/>
      <c r="Q685" s="115"/>
      <c r="R685" s="103"/>
    </row>
    <row r="686" spans="15:18" s="4" customFormat="1" ht="15" customHeight="1" x14ac:dyDescent="0.25">
      <c r="O686" s="115"/>
      <c r="P686" s="187"/>
      <c r="Q686" s="115"/>
      <c r="R686" s="103"/>
    </row>
    <row r="687" spans="15:18" s="4" customFormat="1" ht="15" customHeight="1" x14ac:dyDescent="0.25">
      <c r="O687" s="115"/>
      <c r="P687" s="187"/>
      <c r="Q687" s="115"/>
      <c r="R687" s="103"/>
    </row>
    <row r="688" spans="15:18" s="4" customFormat="1" ht="15" customHeight="1" x14ac:dyDescent="0.25">
      <c r="O688" s="115"/>
      <c r="P688" s="187"/>
      <c r="Q688" s="115"/>
      <c r="R688" s="103"/>
    </row>
    <row r="689" spans="15:18" s="4" customFormat="1" ht="15" customHeight="1" x14ac:dyDescent="0.25">
      <c r="O689" s="115"/>
      <c r="P689" s="187"/>
      <c r="Q689" s="115"/>
      <c r="R689" s="103"/>
    </row>
    <row r="690" spans="15:18" s="4" customFormat="1" ht="15" customHeight="1" x14ac:dyDescent="0.25">
      <c r="O690" s="115"/>
      <c r="P690" s="187"/>
      <c r="Q690" s="115"/>
      <c r="R690" s="103"/>
    </row>
    <row r="691" spans="15:18" s="4" customFormat="1" ht="15" customHeight="1" x14ac:dyDescent="0.25">
      <c r="O691" s="115"/>
      <c r="P691" s="187"/>
      <c r="Q691" s="115"/>
      <c r="R691" s="103"/>
    </row>
    <row r="692" spans="15:18" s="4" customFormat="1" ht="15" customHeight="1" x14ac:dyDescent="0.25">
      <c r="O692" s="115"/>
      <c r="P692" s="187"/>
      <c r="Q692" s="115"/>
      <c r="R692" s="103"/>
    </row>
    <row r="693" spans="15:18" s="4" customFormat="1" ht="15" customHeight="1" x14ac:dyDescent="0.25">
      <c r="O693" s="115"/>
      <c r="P693" s="187"/>
      <c r="Q693" s="115"/>
      <c r="R693" s="103"/>
    </row>
    <row r="694" spans="15:18" s="4" customFormat="1" ht="15" customHeight="1" x14ac:dyDescent="0.25">
      <c r="O694" s="115"/>
      <c r="P694" s="187"/>
      <c r="Q694" s="115"/>
      <c r="R694" s="103"/>
    </row>
    <row r="695" spans="15:18" s="4" customFormat="1" ht="15" customHeight="1" x14ac:dyDescent="0.25">
      <c r="O695" s="115"/>
      <c r="P695" s="187"/>
      <c r="Q695" s="115"/>
      <c r="R695" s="103"/>
    </row>
    <row r="696" spans="15:18" s="4" customFormat="1" ht="15" customHeight="1" x14ac:dyDescent="0.25">
      <c r="O696" s="115"/>
      <c r="P696" s="187"/>
      <c r="Q696" s="115"/>
      <c r="R696" s="103"/>
    </row>
    <row r="697" spans="15:18" s="4" customFormat="1" ht="15" customHeight="1" x14ac:dyDescent="0.25">
      <c r="O697" s="115"/>
      <c r="P697" s="187"/>
      <c r="Q697" s="115"/>
      <c r="R697" s="103"/>
    </row>
    <row r="698" spans="15:18" s="4" customFormat="1" ht="15" customHeight="1" x14ac:dyDescent="0.25">
      <c r="O698" s="115"/>
      <c r="P698" s="187"/>
      <c r="Q698" s="115"/>
      <c r="R698" s="103"/>
    </row>
    <row r="699" spans="15:18" s="4" customFormat="1" ht="15" customHeight="1" x14ac:dyDescent="0.25">
      <c r="O699" s="115"/>
      <c r="P699" s="187"/>
      <c r="Q699" s="115"/>
      <c r="R699" s="103"/>
    </row>
    <row r="700" spans="15:18" s="4" customFormat="1" ht="15" customHeight="1" x14ac:dyDescent="0.25">
      <c r="O700" s="115"/>
      <c r="P700" s="187"/>
      <c r="Q700" s="115"/>
      <c r="R700" s="103"/>
    </row>
    <row r="701" spans="15:18" s="4" customFormat="1" ht="15" customHeight="1" x14ac:dyDescent="0.25">
      <c r="O701" s="115"/>
      <c r="P701" s="187"/>
      <c r="Q701" s="115"/>
      <c r="R701" s="103"/>
    </row>
    <row r="702" spans="15:18" s="4" customFormat="1" ht="15" customHeight="1" x14ac:dyDescent="0.25">
      <c r="O702" s="115"/>
      <c r="P702" s="187"/>
      <c r="Q702" s="115"/>
      <c r="R702" s="103"/>
    </row>
    <row r="703" spans="15:18" s="4" customFormat="1" ht="15" customHeight="1" x14ac:dyDescent="0.25">
      <c r="O703" s="115"/>
      <c r="P703" s="187"/>
      <c r="Q703" s="115"/>
      <c r="R703" s="103"/>
    </row>
    <row r="704" spans="15:18" s="4" customFormat="1" ht="15" customHeight="1" x14ac:dyDescent="0.25">
      <c r="O704" s="115"/>
      <c r="P704" s="187"/>
      <c r="Q704" s="115"/>
      <c r="R704" s="103"/>
    </row>
    <row r="705" spans="15:18" s="4" customFormat="1" ht="15" customHeight="1" x14ac:dyDescent="0.25">
      <c r="O705" s="115"/>
      <c r="P705" s="187"/>
      <c r="Q705" s="115"/>
      <c r="R705" s="103"/>
    </row>
    <row r="706" spans="15:18" s="4" customFormat="1" ht="15" customHeight="1" x14ac:dyDescent="0.25">
      <c r="O706" s="115"/>
      <c r="P706" s="187"/>
      <c r="Q706" s="115"/>
      <c r="R706" s="103"/>
    </row>
    <row r="707" spans="15:18" s="4" customFormat="1" ht="15" customHeight="1" x14ac:dyDescent="0.25">
      <c r="O707" s="115"/>
      <c r="P707" s="187"/>
      <c r="Q707" s="115"/>
      <c r="R707" s="103"/>
    </row>
    <row r="708" spans="15:18" s="4" customFormat="1" ht="15" customHeight="1" x14ac:dyDescent="0.25">
      <c r="O708" s="115"/>
      <c r="P708" s="187"/>
      <c r="Q708" s="115"/>
      <c r="R708" s="103"/>
    </row>
    <row r="709" spans="15:18" s="4" customFormat="1" ht="15" customHeight="1" x14ac:dyDescent="0.25">
      <c r="O709" s="115"/>
      <c r="P709" s="187"/>
      <c r="Q709" s="115"/>
      <c r="R709" s="103"/>
    </row>
    <row r="710" spans="15:18" s="4" customFormat="1" ht="15" customHeight="1" x14ac:dyDescent="0.25">
      <c r="O710" s="115"/>
      <c r="P710" s="187"/>
      <c r="Q710" s="115"/>
      <c r="R710" s="103"/>
    </row>
    <row r="711" spans="15:18" s="4" customFormat="1" ht="15" customHeight="1" x14ac:dyDescent="0.25">
      <c r="O711" s="115"/>
      <c r="P711" s="187"/>
      <c r="Q711" s="115"/>
      <c r="R711" s="103"/>
    </row>
    <row r="712" spans="15:18" s="4" customFormat="1" ht="15" customHeight="1" x14ac:dyDescent="0.25">
      <c r="O712" s="115"/>
      <c r="P712" s="187"/>
      <c r="Q712" s="115"/>
      <c r="R712" s="103"/>
    </row>
    <row r="713" spans="15:18" s="4" customFormat="1" ht="15" customHeight="1" x14ac:dyDescent="0.25">
      <c r="O713" s="115"/>
      <c r="P713" s="187"/>
      <c r="Q713" s="115"/>
      <c r="R713" s="103"/>
    </row>
    <row r="714" spans="15:18" s="4" customFormat="1" ht="15" customHeight="1" x14ac:dyDescent="0.25">
      <c r="O714" s="115"/>
      <c r="P714" s="187"/>
      <c r="Q714" s="115"/>
      <c r="R714" s="103"/>
    </row>
    <row r="715" spans="15:18" s="4" customFormat="1" ht="15" customHeight="1" x14ac:dyDescent="0.25">
      <c r="O715" s="115"/>
      <c r="P715" s="187"/>
      <c r="Q715" s="115"/>
      <c r="R715" s="103"/>
    </row>
    <row r="716" spans="15:18" s="4" customFormat="1" ht="15" customHeight="1" x14ac:dyDescent="0.25">
      <c r="O716" s="115"/>
      <c r="P716" s="187"/>
      <c r="Q716" s="115"/>
      <c r="R716" s="103"/>
    </row>
    <row r="717" spans="15:18" s="4" customFormat="1" ht="15" customHeight="1" x14ac:dyDescent="0.25">
      <c r="O717" s="115"/>
      <c r="P717" s="187"/>
      <c r="Q717" s="115"/>
      <c r="R717" s="103"/>
    </row>
    <row r="718" spans="15:18" s="4" customFormat="1" ht="15" customHeight="1" x14ac:dyDescent="0.25">
      <c r="O718" s="115"/>
      <c r="P718" s="187"/>
      <c r="Q718" s="115"/>
      <c r="R718" s="103"/>
    </row>
    <row r="719" spans="15:18" s="4" customFormat="1" ht="15" customHeight="1" x14ac:dyDescent="0.25">
      <c r="O719" s="115"/>
      <c r="P719" s="187"/>
      <c r="Q719" s="115"/>
      <c r="R719" s="103"/>
    </row>
    <row r="720" spans="15:18" s="4" customFormat="1" ht="15" customHeight="1" x14ac:dyDescent="0.25">
      <c r="O720" s="115"/>
      <c r="P720" s="187"/>
      <c r="Q720" s="115"/>
      <c r="R720" s="103"/>
    </row>
    <row r="721" spans="15:18" s="4" customFormat="1" ht="15" customHeight="1" x14ac:dyDescent="0.25">
      <c r="O721" s="115"/>
      <c r="P721" s="187"/>
      <c r="Q721" s="115"/>
      <c r="R721" s="103"/>
    </row>
    <row r="722" spans="15:18" s="4" customFormat="1" ht="15" customHeight="1" x14ac:dyDescent="0.25">
      <c r="O722" s="115"/>
      <c r="P722" s="187"/>
      <c r="Q722" s="115"/>
      <c r="R722" s="103"/>
    </row>
    <row r="723" spans="15:18" s="4" customFormat="1" ht="15" customHeight="1" x14ac:dyDescent="0.25">
      <c r="O723" s="115"/>
      <c r="P723" s="187"/>
      <c r="Q723" s="115"/>
      <c r="R723" s="103"/>
    </row>
    <row r="724" spans="15:18" s="4" customFormat="1" ht="15" customHeight="1" x14ac:dyDescent="0.25">
      <c r="O724" s="115"/>
      <c r="P724" s="187"/>
      <c r="Q724" s="115"/>
      <c r="R724" s="103"/>
    </row>
    <row r="725" spans="15:18" s="4" customFormat="1" ht="15" customHeight="1" x14ac:dyDescent="0.25">
      <c r="O725" s="115"/>
      <c r="P725" s="187"/>
      <c r="Q725" s="115"/>
      <c r="R725" s="103"/>
    </row>
    <row r="726" spans="15:18" s="4" customFormat="1" ht="15" customHeight="1" x14ac:dyDescent="0.25">
      <c r="O726" s="115"/>
      <c r="P726" s="187"/>
      <c r="Q726" s="115"/>
      <c r="R726" s="103"/>
    </row>
    <row r="727" spans="15:18" s="4" customFormat="1" ht="15" customHeight="1" x14ac:dyDescent="0.25">
      <c r="O727" s="115"/>
      <c r="P727" s="187"/>
      <c r="Q727" s="115"/>
      <c r="R727" s="103"/>
    </row>
    <row r="728" spans="15:18" s="4" customFormat="1" ht="15" customHeight="1" x14ac:dyDescent="0.25">
      <c r="O728" s="115"/>
      <c r="P728" s="187"/>
      <c r="Q728" s="115"/>
      <c r="R728" s="103"/>
    </row>
    <row r="729" spans="15:18" s="4" customFormat="1" ht="15" customHeight="1" x14ac:dyDescent="0.25">
      <c r="O729" s="115"/>
      <c r="P729" s="187"/>
      <c r="Q729" s="115"/>
      <c r="R729" s="103"/>
    </row>
    <row r="730" spans="15:18" s="4" customFormat="1" ht="15" customHeight="1" x14ac:dyDescent="0.25">
      <c r="O730" s="115"/>
      <c r="P730" s="187"/>
      <c r="Q730" s="115"/>
      <c r="R730" s="103"/>
    </row>
    <row r="731" spans="15:18" s="4" customFormat="1" ht="15" customHeight="1" x14ac:dyDescent="0.25">
      <c r="O731" s="115"/>
      <c r="P731" s="187"/>
      <c r="Q731" s="115"/>
      <c r="R731" s="103"/>
    </row>
    <row r="732" spans="15:18" s="4" customFormat="1" ht="15" customHeight="1" x14ac:dyDescent="0.25">
      <c r="O732" s="115"/>
      <c r="P732" s="187"/>
      <c r="Q732" s="115"/>
      <c r="R732" s="103"/>
    </row>
    <row r="733" spans="15:18" s="4" customFormat="1" ht="15" customHeight="1" x14ac:dyDescent="0.25">
      <c r="O733" s="115"/>
      <c r="P733" s="187"/>
      <c r="Q733" s="115"/>
      <c r="R733" s="103"/>
    </row>
    <row r="734" spans="15:18" s="4" customFormat="1" ht="15" customHeight="1" x14ac:dyDescent="0.25">
      <c r="O734" s="115"/>
      <c r="P734" s="187"/>
      <c r="Q734" s="115"/>
      <c r="R734" s="103"/>
    </row>
    <row r="735" spans="15:18" s="4" customFormat="1" ht="15" customHeight="1" x14ac:dyDescent="0.25">
      <c r="O735" s="115"/>
      <c r="P735" s="187"/>
      <c r="Q735" s="115"/>
      <c r="R735" s="103"/>
    </row>
    <row r="736" spans="15:18" s="4" customFormat="1" ht="15" customHeight="1" x14ac:dyDescent="0.25">
      <c r="O736" s="115"/>
      <c r="P736" s="187"/>
      <c r="Q736" s="115"/>
      <c r="R736" s="103"/>
    </row>
    <row r="737" spans="15:18" s="4" customFormat="1" ht="15" customHeight="1" x14ac:dyDescent="0.25">
      <c r="O737" s="115"/>
      <c r="P737" s="187"/>
      <c r="Q737" s="115"/>
      <c r="R737" s="103"/>
    </row>
    <row r="738" spans="15:18" s="4" customFormat="1" ht="15" customHeight="1" x14ac:dyDescent="0.25">
      <c r="O738" s="115"/>
      <c r="P738" s="187"/>
      <c r="Q738" s="115"/>
      <c r="R738" s="103"/>
    </row>
    <row r="739" spans="15:18" s="4" customFormat="1" ht="15" customHeight="1" x14ac:dyDescent="0.25">
      <c r="O739" s="115"/>
      <c r="P739" s="187"/>
      <c r="Q739" s="115"/>
      <c r="R739" s="103"/>
    </row>
    <row r="740" spans="15:18" s="4" customFormat="1" ht="15" customHeight="1" x14ac:dyDescent="0.25">
      <c r="O740" s="115"/>
      <c r="P740" s="187"/>
      <c r="Q740" s="115"/>
      <c r="R740" s="103"/>
    </row>
    <row r="741" spans="15:18" s="4" customFormat="1" ht="15" customHeight="1" x14ac:dyDescent="0.25">
      <c r="O741" s="115"/>
      <c r="P741" s="187"/>
      <c r="Q741" s="115"/>
      <c r="R741" s="103"/>
    </row>
    <row r="742" spans="15:18" s="4" customFormat="1" ht="15" customHeight="1" x14ac:dyDescent="0.25">
      <c r="O742" s="115"/>
      <c r="P742" s="187"/>
      <c r="Q742" s="115"/>
      <c r="R742" s="103"/>
    </row>
    <row r="743" spans="15:18" s="4" customFormat="1" ht="15" customHeight="1" x14ac:dyDescent="0.25">
      <c r="O743" s="115"/>
      <c r="P743" s="187"/>
      <c r="Q743" s="115"/>
      <c r="R743" s="103"/>
    </row>
    <row r="744" spans="15:18" s="4" customFormat="1" ht="15" customHeight="1" x14ac:dyDescent="0.25">
      <c r="O744" s="115"/>
      <c r="P744" s="187"/>
      <c r="Q744" s="115"/>
      <c r="R744" s="103"/>
    </row>
    <row r="745" spans="15:18" s="4" customFormat="1" ht="15" customHeight="1" x14ac:dyDescent="0.25">
      <c r="O745" s="115"/>
      <c r="P745" s="187"/>
      <c r="Q745" s="115"/>
      <c r="R745" s="103"/>
    </row>
    <row r="746" spans="15:18" s="4" customFormat="1" ht="15" customHeight="1" x14ac:dyDescent="0.25">
      <c r="O746" s="115"/>
      <c r="P746" s="187"/>
      <c r="Q746" s="115"/>
      <c r="R746" s="103"/>
    </row>
    <row r="747" spans="15:18" s="4" customFormat="1" ht="15" customHeight="1" x14ac:dyDescent="0.25">
      <c r="O747" s="115"/>
      <c r="P747" s="187"/>
      <c r="Q747" s="115"/>
      <c r="R747" s="103"/>
    </row>
    <row r="748" spans="15:18" s="4" customFormat="1" ht="15" customHeight="1" x14ac:dyDescent="0.25">
      <c r="O748" s="115"/>
      <c r="P748" s="187"/>
      <c r="Q748" s="115"/>
      <c r="R748" s="103"/>
    </row>
    <row r="749" spans="15:18" s="4" customFormat="1" ht="15" customHeight="1" x14ac:dyDescent="0.25">
      <c r="O749" s="115"/>
      <c r="P749" s="187"/>
      <c r="Q749" s="115"/>
      <c r="R749" s="103"/>
    </row>
    <row r="750" spans="15:18" s="4" customFormat="1" ht="15" customHeight="1" x14ac:dyDescent="0.25">
      <c r="O750" s="115"/>
      <c r="P750" s="187"/>
      <c r="Q750" s="115"/>
      <c r="R750" s="103"/>
    </row>
    <row r="751" spans="15:18" s="4" customFormat="1" ht="15" customHeight="1" x14ac:dyDescent="0.25">
      <c r="O751" s="115"/>
      <c r="P751" s="187"/>
      <c r="Q751" s="115"/>
      <c r="R751" s="103"/>
    </row>
    <row r="752" spans="15:18" s="4" customFormat="1" ht="15" customHeight="1" x14ac:dyDescent="0.25">
      <c r="O752" s="115"/>
      <c r="P752" s="187"/>
      <c r="Q752" s="115"/>
      <c r="R752" s="103"/>
    </row>
    <row r="753" spans="15:18" s="4" customFormat="1" ht="15" customHeight="1" x14ac:dyDescent="0.25">
      <c r="O753" s="115"/>
      <c r="P753" s="187"/>
      <c r="Q753" s="115"/>
      <c r="R753" s="103"/>
    </row>
    <row r="754" spans="15:18" s="4" customFormat="1" ht="15" customHeight="1" x14ac:dyDescent="0.25">
      <c r="O754" s="115"/>
      <c r="P754" s="187"/>
      <c r="Q754" s="115"/>
      <c r="R754" s="103"/>
    </row>
    <row r="755" spans="15:18" s="4" customFormat="1" ht="15" customHeight="1" x14ac:dyDescent="0.25">
      <c r="O755" s="115"/>
      <c r="P755" s="187"/>
      <c r="Q755" s="115"/>
      <c r="R755" s="103"/>
    </row>
    <row r="756" spans="15:18" s="4" customFormat="1" ht="15" customHeight="1" x14ac:dyDescent="0.25">
      <c r="O756" s="115"/>
      <c r="P756" s="187"/>
      <c r="Q756" s="115"/>
      <c r="R756" s="103"/>
    </row>
    <row r="757" spans="15:18" s="4" customFormat="1" ht="15" customHeight="1" x14ac:dyDescent="0.25">
      <c r="O757" s="115"/>
      <c r="P757" s="187"/>
      <c r="Q757" s="115"/>
      <c r="R757" s="103"/>
    </row>
    <row r="758" spans="15:18" s="4" customFormat="1" ht="15" customHeight="1" x14ac:dyDescent="0.25">
      <c r="O758" s="115"/>
      <c r="P758" s="187"/>
      <c r="Q758" s="115"/>
      <c r="R758" s="103"/>
    </row>
    <row r="759" spans="15:18" s="4" customFormat="1" ht="15" customHeight="1" x14ac:dyDescent="0.25">
      <c r="O759" s="115"/>
      <c r="P759" s="187"/>
      <c r="Q759" s="115"/>
      <c r="R759" s="103"/>
    </row>
    <row r="760" spans="15:18" s="4" customFormat="1" ht="15" customHeight="1" x14ac:dyDescent="0.25">
      <c r="O760" s="115"/>
      <c r="P760" s="187"/>
      <c r="Q760" s="115"/>
      <c r="R760" s="103"/>
    </row>
    <row r="761" spans="15:18" s="4" customFormat="1" ht="15" customHeight="1" x14ac:dyDescent="0.25">
      <c r="O761" s="115"/>
      <c r="P761" s="187"/>
      <c r="Q761" s="115"/>
      <c r="R761" s="103"/>
    </row>
    <row r="762" spans="15:18" s="4" customFormat="1" ht="15" customHeight="1" x14ac:dyDescent="0.25">
      <c r="O762" s="115"/>
      <c r="P762" s="187"/>
      <c r="Q762" s="115"/>
      <c r="R762" s="103"/>
    </row>
    <row r="763" spans="15:18" s="4" customFormat="1" ht="15" customHeight="1" x14ac:dyDescent="0.25">
      <c r="O763" s="115"/>
      <c r="P763" s="187"/>
      <c r="Q763" s="115"/>
      <c r="R763" s="103"/>
    </row>
    <row r="764" spans="15:18" s="4" customFormat="1" ht="15" customHeight="1" x14ac:dyDescent="0.25">
      <c r="O764" s="115"/>
      <c r="P764" s="187"/>
      <c r="Q764" s="115"/>
      <c r="R764" s="103"/>
    </row>
    <row r="765" spans="15:18" s="4" customFormat="1" ht="15" customHeight="1" x14ac:dyDescent="0.25">
      <c r="O765" s="115"/>
      <c r="P765" s="187"/>
      <c r="Q765" s="115"/>
      <c r="R765" s="103"/>
    </row>
    <row r="766" spans="15:18" s="4" customFormat="1" ht="15" customHeight="1" x14ac:dyDescent="0.25">
      <c r="O766" s="115"/>
      <c r="P766" s="187"/>
      <c r="Q766" s="115"/>
      <c r="R766" s="103"/>
    </row>
    <row r="767" spans="15:18" s="4" customFormat="1" ht="15" customHeight="1" x14ac:dyDescent="0.25">
      <c r="O767" s="115"/>
      <c r="P767" s="187"/>
      <c r="Q767" s="115"/>
      <c r="R767" s="103"/>
    </row>
    <row r="768" spans="15:18" s="4" customFormat="1" ht="15" customHeight="1" x14ac:dyDescent="0.25">
      <c r="O768" s="115"/>
      <c r="P768" s="187"/>
      <c r="Q768" s="115"/>
      <c r="R768" s="103"/>
    </row>
    <row r="769" spans="15:18" s="4" customFormat="1" ht="15" customHeight="1" x14ac:dyDescent="0.25">
      <c r="O769" s="115"/>
      <c r="P769" s="187"/>
      <c r="Q769" s="115"/>
      <c r="R769" s="103"/>
    </row>
    <row r="770" spans="15:18" s="4" customFormat="1" ht="15" customHeight="1" x14ac:dyDescent="0.25">
      <c r="O770" s="115"/>
      <c r="P770" s="187"/>
      <c r="Q770" s="115"/>
      <c r="R770" s="103"/>
    </row>
    <row r="771" spans="15:18" s="4" customFormat="1" ht="15" customHeight="1" x14ac:dyDescent="0.25">
      <c r="O771" s="115"/>
      <c r="P771" s="187"/>
      <c r="Q771" s="115"/>
      <c r="R771" s="103"/>
    </row>
    <row r="772" spans="15:18" s="4" customFormat="1" ht="15" customHeight="1" x14ac:dyDescent="0.25">
      <c r="O772" s="115"/>
      <c r="P772" s="187"/>
      <c r="Q772" s="115"/>
      <c r="R772" s="103"/>
    </row>
    <row r="773" spans="15:18" s="4" customFormat="1" ht="15" customHeight="1" x14ac:dyDescent="0.25">
      <c r="O773" s="115"/>
      <c r="P773" s="187"/>
      <c r="Q773" s="115"/>
      <c r="R773" s="103"/>
    </row>
    <row r="774" spans="15:18" s="4" customFormat="1" ht="15" customHeight="1" x14ac:dyDescent="0.25">
      <c r="O774" s="115"/>
      <c r="P774" s="187"/>
      <c r="Q774" s="115"/>
      <c r="R774" s="103"/>
    </row>
    <row r="775" spans="15:18" s="4" customFormat="1" ht="15" customHeight="1" x14ac:dyDescent="0.25">
      <c r="O775" s="115"/>
      <c r="P775" s="187"/>
      <c r="Q775" s="115"/>
      <c r="R775" s="103"/>
    </row>
    <row r="776" spans="15:18" s="4" customFormat="1" ht="15" customHeight="1" x14ac:dyDescent="0.25">
      <c r="O776" s="115"/>
      <c r="P776" s="187"/>
      <c r="Q776" s="115"/>
      <c r="R776" s="103"/>
    </row>
    <row r="777" spans="15:18" s="4" customFormat="1" ht="15" customHeight="1" x14ac:dyDescent="0.25">
      <c r="O777" s="115"/>
      <c r="P777" s="187"/>
      <c r="Q777" s="115"/>
      <c r="R777" s="103"/>
    </row>
    <row r="778" spans="15:18" s="4" customFormat="1" ht="15" customHeight="1" x14ac:dyDescent="0.25">
      <c r="O778" s="115"/>
      <c r="P778" s="187"/>
      <c r="Q778" s="115"/>
      <c r="R778" s="103"/>
    </row>
    <row r="779" spans="15:18" s="4" customFormat="1" ht="15" customHeight="1" x14ac:dyDescent="0.25">
      <c r="O779" s="115"/>
      <c r="P779" s="187"/>
      <c r="Q779" s="115"/>
      <c r="R779" s="103"/>
    </row>
    <row r="780" spans="15:18" s="4" customFormat="1" ht="15" customHeight="1" x14ac:dyDescent="0.25">
      <c r="O780" s="115"/>
      <c r="P780" s="187"/>
      <c r="Q780" s="115"/>
      <c r="R780" s="103"/>
    </row>
    <row r="781" spans="15:18" s="4" customFormat="1" ht="15" customHeight="1" x14ac:dyDescent="0.25">
      <c r="O781" s="115"/>
      <c r="P781" s="187"/>
      <c r="Q781" s="115"/>
      <c r="R781" s="103"/>
    </row>
    <row r="782" spans="15:18" s="4" customFormat="1" ht="15" customHeight="1" x14ac:dyDescent="0.25">
      <c r="O782" s="115"/>
      <c r="P782" s="187"/>
      <c r="Q782" s="115"/>
      <c r="R782" s="103"/>
    </row>
    <row r="783" spans="15:18" s="4" customFormat="1" ht="15" customHeight="1" x14ac:dyDescent="0.25">
      <c r="O783" s="115"/>
      <c r="P783" s="187"/>
      <c r="Q783" s="115"/>
      <c r="R783" s="103"/>
    </row>
    <row r="784" spans="15:18" s="4" customFormat="1" ht="15" customHeight="1" x14ac:dyDescent="0.25">
      <c r="O784" s="115"/>
      <c r="P784" s="187"/>
      <c r="Q784" s="115"/>
      <c r="R784" s="103"/>
    </row>
    <row r="785" spans="15:18" s="4" customFormat="1" ht="15" customHeight="1" x14ac:dyDescent="0.25">
      <c r="O785" s="115"/>
      <c r="P785" s="187"/>
      <c r="Q785" s="115"/>
      <c r="R785" s="103"/>
    </row>
    <row r="786" spans="15:18" s="4" customFormat="1" ht="15" customHeight="1" x14ac:dyDescent="0.25">
      <c r="O786" s="115"/>
      <c r="P786" s="187"/>
      <c r="Q786" s="115"/>
      <c r="R786" s="103"/>
    </row>
    <row r="787" spans="15:18" s="4" customFormat="1" ht="15" customHeight="1" x14ac:dyDescent="0.25">
      <c r="O787" s="115"/>
      <c r="P787" s="187"/>
      <c r="Q787" s="115"/>
      <c r="R787" s="103"/>
    </row>
    <row r="788" spans="15:18" s="4" customFormat="1" ht="15" customHeight="1" x14ac:dyDescent="0.25">
      <c r="O788" s="115"/>
      <c r="P788" s="187"/>
      <c r="Q788" s="115"/>
      <c r="R788" s="103"/>
    </row>
    <row r="789" spans="15:18" s="4" customFormat="1" ht="15" customHeight="1" x14ac:dyDescent="0.25">
      <c r="O789" s="115"/>
      <c r="P789" s="187"/>
      <c r="Q789" s="115"/>
      <c r="R789" s="103"/>
    </row>
    <row r="790" spans="15:18" s="4" customFormat="1" ht="15" customHeight="1" x14ac:dyDescent="0.25">
      <c r="O790" s="115"/>
      <c r="P790" s="187"/>
      <c r="Q790" s="115"/>
      <c r="R790" s="103"/>
    </row>
    <row r="791" spans="15:18" s="4" customFormat="1" ht="15" customHeight="1" x14ac:dyDescent="0.25">
      <c r="O791" s="115"/>
      <c r="P791" s="187"/>
      <c r="Q791" s="115"/>
      <c r="R791" s="103"/>
    </row>
    <row r="792" spans="15:18" s="4" customFormat="1" ht="15" customHeight="1" x14ac:dyDescent="0.25">
      <c r="O792" s="115"/>
      <c r="P792" s="187"/>
      <c r="Q792" s="115"/>
      <c r="R792" s="103"/>
    </row>
    <row r="793" spans="15:18" s="4" customFormat="1" ht="15" customHeight="1" x14ac:dyDescent="0.25">
      <c r="O793" s="115"/>
      <c r="P793" s="187"/>
      <c r="Q793" s="115"/>
      <c r="R793" s="103"/>
    </row>
    <row r="794" spans="15:18" s="4" customFormat="1" ht="15" customHeight="1" x14ac:dyDescent="0.25">
      <c r="O794" s="115"/>
      <c r="P794" s="187"/>
      <c r="Q794" s="115"/>
      <c r="R794" s="103"/>
    </row>
    <row r="795" spans="15:18" s="4" customFormat="1" ht="15" customHeight="1" x14ac:dyDescent="0.25">
      <c r="O795" s="115"/>
      <c r="P795" s="187"/>
      <c r="Q795" s="115"/>
      <c r="R795" s="103"/>
    </row>
    <row r="796" spans="15:18" s="4" customFormat="1" ht="15" customHeight="1" x14ac:dyDescent="0.25">
      <c r="O796" s="115"/>
      <c r="P796" s="187"/>
      <c r="Q796" s="115"/>
      <c r="R796" s="103"/>
    </row>
    <row r="797" spans="15:18" s="4" customFormat="1" ht="15" customHeight="1" x14ac:dyDescent="0.25">
      <c r="O797" s="115"/>
      <c r="P797" s="187"/>
      <c r="Q797" s="115"/>
      <c r="R797" s="103"/>
    </row>
    <row r="798" spans="15:18" s="4" customFormat="1" ht="15" customHeight="1" x14ac:dyDescent="0.25">
      <c r="O798" s="115"/>
      <c r="P798" s="187"/>
      <c r="Q798" s="115"/>
      <c r="R798" s="103"/>
    </row>
    <row r="799" spans="15:18" s="4" customFormat="1" ht="15" customHeight="1" x14ac:dyDescent="0.25">
      <c r="O799" s="115"/>
      <c r="P799" s="187"/>
      <c r="Q799" s="115"/>
      <c r="R799" s="103"/>
    </row>
    <row r="800" spans="15:18" s="4" customFormat="1" ht="15" customHeight="1" x14ac:dyDescent="0.25">
      <c r="O800" s="115"/>
      <c r="P800" s="187"/>
      <c r="Q800" s="115"/>
      <c r="R800" s="103"/>
    </row>
    <row r="801" spans="15:18" s="4" customFormat="1" ht="15" customHeight="1" x14ac:dyDescent="0.25">
      <c r="O801" s="115"/>
      <c r="P801" s="187"/>
      <c r="Q801" s="115"/>
      <c r="R801" s="103"/>
    </row>
    <row r="802" spans="15:18" s="4" customFormat="1" ht="15" customHeight="1" x14ac:dyDescent="0.25">
      <c r="O802" s="115"/>
      <c r="P802" s="187"/>
      <c r="Q802" s="115"/>
      <c r="R802" s="103"/>
    </row>
    <row r="803" spans="15:18" s="4" customFormat="1" ht="15" customHeight="1" x14ac:dyDescent="0.25">
      <c r="O803" s="115"/>
      <c r="P803" s="187"/>
      <c r="Q803" s="115"/>
      <c r="R803" s="103"/>
    </row>
    <row r="804" spans="15:18" s="4" customFormat="1" ht="15" customHeight="1" x14ac:dyDescent="0.25">
      <c r="O804" s="115"/>
      <c r="P804" s="187"/>
      <c r="Q804" s="115"/>
      <c r="R804" s="103"/>
    </row>
    <row r="805" spans="15:18" s="4" customFormat="1" ht="15" customHeight="1" x14ac:dyDescent="0.25">
      <c r="O805" s="115"/>
      <c r="P805" s="187"/>
      <c r="Q805" s="115"/>
      <c r="R805" s="103"/>
    </row>
    <row r="806" spans="15:18" s="4" customFormat="1" ht="15" customHeight="1" x14ac:dyDescent="0.25">
      <c r="O806" s="115"/>
      <c r="P806" s="187"/>
      <c r="Q806" s="115"/>
      <c r="R806" s="103"/>
    </row>
    <row r="807" spans="15:18" s="4" customFormat="1" ht="15" customHeight="1" x14ac:dyDescent="0.25">
      <c r="O807" s="115"/>
      <c r="P807" s="187"/>
      <c r="Q807" s="115"/>
      <c r="R807" s="103"/>
    </row>
    <row r="808" spans="15:18" s="4" customFormat="1" ht="15" customHeight="1" x14ac:dyDescent="0.25">
      <c r="O808" s="115"/>
      <c r="P808" s="187"/>
      <c r="Q808" s="115"/>
      <c r="R808" s="103"/>
    </row>
    <row r="809" spans="15:18" s="4" customFormat="1" ht="15" customHeight="1" x14ac:dyDescent="0.25">
      <c r="O809" s="115"/>
      <c r="P809" s="187"/>
      <c r="Q809" s="115"/>
      <c r="R809" s="103"/>
    </row>
    <row r="810" spans="15:18" s="4" customFormat="1" ht="15" customHeight="1" x14ac:dyDescent="0.25">
      <c r="O810" s="115"/>
      <c r="P810" s="187"/>
      <c r="Q810" s="115"/>
      <c r="R810" s="103"/>
    </row>
    <row r="811" spans="15:18" s="4" customFormat="1" ht="15" customHeight="1" x14ac:dyDescent="0.25">
      <c r="O811" s="115"/>
      <c r="P811" s="187"/>
      <c r="Q811" s="115"/>
      <c r="R811" s="103"/>
    </row>
    <row r="812" spans="15:18" s="4" customFormat="1" ht="15" customHeight="1" x14ac:dyDescent="0.25">
      <c r="O812" s="115"/>
      <c r="P812" s="187"/>
      <c r="Q812" s="115"/>
      <c r="R812" s="103"/>
    </row>
    <row r="813" spans="15:18" s="4" customFormat="1" ht="15" customHeight="1" x14ac:dyDescent="0.25">
      <c r="O813" s="115"/>
      <c r="P813" s="187"/>
      <c r="Q813" s="115"/>
      <c r="R813" s="103"/>
    </row>
    <row r="814" spans="15:18" s="4" customFormat="1" ht="15" customHeight="1" x14ac:dyDescent="0.25">
      <c r="O814" s="115"/>
      <c r="P814" s="187"/>
      <c r="Q814" s="115"/>
      <c r="R814" s="103"/>
    </row>
    <row r="815" spans="15:18" s="4" customFormat="1" ht="15" customHeight="1" x14ac:dyDescent="0.25">
      <c r="O815" s="115"/>
      <c r="P815" s="187"/>
      <c r="Q815" s="115"/>
      <c r="R815" s="103"/>
    </row>
    <row r="816" spans="15:18" s="4" customFormat="1" ht="15" customHeight="1" x14ac:dyDescent="0.25">
      <c r="O816" s="115"/>
      <c r="P816" s="187"/>
      <c r="Q816" s="115"/>
      <c r="R816" s="103"/>
    </row>
    <row r="817" spans="15:18" s="4" customFormat="1" ht="15" customHeight="1" x14ac:dyDescent="0.25">
      <c r="O817" s="115"/>
      <c r="P817" s="187"/>
      <c r="Q817" s="115"/>
      <c r="R817" s="103"/>
    </row>
    <row r="818" spans="15:18" s="4" customFormat="1" ht="15" customHeight="1" x14ac:dyDescent="0.25">
      <c r="O818" s="115"/>
      <c r="P818" s="187"/>
      <c r="Q818" s="115"/>
      <c r="R818" s="103"/>
    </row>
    <row r="819" spans="15:18" s="4" customFormat="1" ht="15" customHeight="1" x14ac:dyDescent="0.25">
      <c r="O819" s="115"/>
      <c r="P819" s="187"/>
      <c r="Q819" s="115"/>
      <c r="R819" s="103"/>
    </row>
    <row r="820" spans="15:18" s="4" customFormat="1" ht="15" customHeight="1" x14ac:dyDescent="0.25">
      <c r="O820" s="115"/>
      <c r="P820" s="187"/>
      <c r="Q820" s="115"/>
      <c r="R820" s="103"/>
    </row>
    <row r="821" spans="15:18" s="4" customFormat="1" ht="15" customHeight="1" x14ac:dyDescent="0.25">
      <c r="O821" s="115"/>
      <c r="P821" s="187"/>
      <c r="Q821" s="115"/>
      <c r="R821" s="103"/>
    </row>
    <row r="822" spans="15:18" s="4" customFormat="1" ht="15" customHeight="1" x14ac:dyDescent="0.25">
      <c r="O822" s="115"/>
      <c r="P822" s="187"/>
      <c r="Q822" s="115"/>
      <c r="R822" s="103"/>
    </row>
    <row r="823" spans="15:18" s="4" customFormat="1" ht="15" customHeight="1" x14ac:dyDescent="0.25">
      <c r="O823" s="115"/>
      <c r="P823" s="187"/>
      <c r="Q823" s="115"/>
      <c r="R823" s="103"/>
    </row>
    <row r="824" spans="15:18" s="4" customFormat="1" ht="15" customHeight="1" x14ac:dyDescent="0.25">
      <c r="O824" s="115"/>
      <c r="P824" s="187"/>
      <c r="Q824" s="115"/>
      <c r="R824" s="103"/>
    </row>
    <row r="825" spans="15:18" s="4" customFormat="1" ht="15" customHeight="1" x14ac:dyDescent="0.25">
      <c r="O825" s="115"/>
      <c r="P825" s="187"/>
      <c r="Q825" s="115"/>
      <c r="R825" s="103"/>
    </row>
    <row r="826" spans="15:18" s="4" customFormat="1" ht="15" customHeight="1" x14ac:dyDescent="0.25">
      <c r="O826" s="115"/>
      <c r="P826" s="187"/>
      <c r="Q826" s="115"/>
      <c r="R826" s="103"/>
    </row>
    <row r="827" spans="15:18" s="4" customFormat="1" ht="15" customHeight="1" x14ac:dyDescent="0.25">
      <c r="O827" s="115"/>
      <c r="P827" s="187"/>
      <c r="Q827" s="115"/>
      <c r="R827" s="103"/>
    </row>
    <row r="828" spans="15:18" s="4" customFormat="1" ht="15" customHeight="1" x14ac:dyDescent="0.25">
      <c r="O828" s="115"/>
      <c r="P828" s="187"/>
      <c r="Q828" s="115"/>
      <c r="R828" s="103"/>
    </row>
    <row r="829" spans="15:18" s="4" customFormat="1" ht="15" customHeight="1" x14ac:dyDescent="0.25">
      <c r="O829" s="115"/>
      <c r="P829" s="187"/>
      <c r="Q829" s="115"/>
      <c r="R829" s="103"/>
    </row>
    <row r="830" spans="15:18" s="4" customFormat="1" ht="15" customHeight="1" x14ac:dyDescent="0.25">
      <c r="O830" s="115"/>
      <c r="P830" s="187"/>
      <c r="Q830" s="115"/>
      <c r="R830" s="103"/>
    </row>
    <row r="831" spans="15:18" s="4" customFormat="1" ht="15" customHeight="1" x14ac:dyDescent="0.25">
      <c r="O831" s="115"/>
      <c r="P831" s="187"/>
      <c r="Q831" s="115"/>
      <c r="R831" s="103"/>
    </row>
    <row r="832" spans="15:18" s="4" customFormat="1" ht="15" customHeight="1" x14ac:dyDescent="0.25">
      <c r="O832" s="115"/>
      <c r="P832" s="187"/>
      <c r="Q832" s="115"/>
      <c r="R832" s="103"/>
    </row>
    <row r="833" spans="15:18" s="4" customFormat="1" ht="15" customHeight="1" x14ac:dyDescent="0.25">
      <c r="O833" s="115"/>
      <c r="P833" s="187"/>
      <c r="Q833" s="115"/>
      <c r="R833" s="103"/>
    </row>
    <row r="834" spans="15:18" s="4" customFormat="1" ht="15" customHeight="1" x14ac:dyDescent="0.25">
      <c r="O834" s="115"/>
      <c r="P834" s="187"/>
      <c r="Q834" s="115"/>
      <c r="R834" s="103"/>
    </row>
    <row r="835" spans="15:18" s="4" customFormat="1" ht="15" customHeight="1" x14ac:dyDescent="0.25">
      <c r="O835" s="115"/>
      <c r="P835" s="187"/>
      <c r="Q835" s="115"/>
      <c r="R835" s="103"/>
    </row>
    <row r="836" spans="15:18" s="4" customFormat="1" ht="15" customHeight="1" x14ac:dyDescent="0.25">
      <c r="O836" s="115"/>
      <c r="P836" s="187"/>
      <c r="Q836" s="115"/>
      <c r="R836" s="103"/>
    </row>
    <row r="837" spans="15:18" s="4" customFormat="1" ht="15" customHeight="1" x14ac:dyDescent="0.25">
      <c r="O837" s="115"/>
      <c r="P837" s="187"/>
      <c r="Q837" s="115"/>
      <c r="R837" s="103"/>
    </row>
    <row r="838" spans="15:18" s="4" customFormat="1" ht="15" customHeight="1" x14ac:dyDescent="0.25">
      <c r="O838" s="115"/>
      <c r="P838" s="187"/>
      <c r="Q838" s="115"/>
      <c r="R838" s="103"/>
    </row>
    <row r="839" spans="15:18" s="4" customFormat="1" ht="15" customHeight="1" x14ac:dyDescent="0.25">
      <c r="O839" s="115"/>
      <c r="P839" s="187"/>
      <c r="Q839" s="115"/>
      <c r="R839" s="103"/>
    </row>
    <row r="840" spans="15:18" s="4" customFormat="1" ht="15" customHeight="1" x14ac:dyDescent="0.25">
      <c r="O840" s="115"/>
      <c r="P840" s="187"/>
      <c r="Q840" s="115"/>
      <c r="R840" s="103"/>
    </row>
    <row r="841" spans="15:18" s="4" customFormat="1" ht="15" customHeight="1" x14ac:dyDescent="0.25">
      <c r="O841" s="115"/>
      <c r="P841" s="187"/>
      <c r="Q841" s="115"/>
      <c r="R841" s="103"/>
    </row>
    <row r="842" spans="15:18" s="4" customFormat="1" ht="15" customHeight="1" x14ac:dyDescent="0.25">
      <c r="O842" s="115"/>
      <c r="P842" s="187"/>
      <c r="Q842" s="115"/>
      <c r="R842" s="103"/>
    </row>
    <row r="843" spans="15:18" s="4" customFormat="1" ht="15" customHeight="1" x14ac:dyDescent="0.25">
      <c r="O843" s="115"/>
      <c r="P843" s="187"/>
      <c r="Q843" s="115"/>
      <c r="R843" s="103"/>
    </row>
    <row r="844" spans="15:18" s="4" customFormat="1" ht="15" customHeight="1" x14ac:dyDescent="0.25">
      <c r="O844" s="115"/>
      <c r="P844" s="187"/>
      <c r="Q844" s="115"/>
      <c r="R844" s="103"/>
    </row>
    <row r="845" spans="15:18" s="4" customFormat="1" ht="15" customHeight="1" x14ac:dyDescent="0.25">
      <c r="O845" s="115"/>
      <c r="P845" s="187"/>
      <c r="Q845" s="115"/>
      <c r="R845" s="103"/>
    </row>
    <row r="846" spans="15:18" s="4" customFormat="1" ht="15" customHeight="1" x14ac:dyDescent="0.25">
      <c r="O846" s="115"/>
      <c r="P846" s="187"/>
      <c r="Q846" s="115"/>
      <c r="R846" s="103"/>
    </row>
    <row r="847" spans="15:18" s="4" customFormat="1" ht="15" customHeight="1" x14ac:dyDescent="0.25">
      <c r="O847" s="115"/>
      <c r="P847" s="187"/>
      <c r="Q847" s="115"/>
      <c r="R847" s="103"/>
    </row>
    <row r="848" spans="15:18" s="4" customFormat="1" ht="15" customHeight="1" x14ac:dyDescent="0.25">
      <c r="O848" s="115"/>
      <c r="P848" s="187"/>
      <c r="Q848" s="115"/>
      <c r="R848" s="103"/>
    </row>
    <row r="849" spans="15:18" s="4" customFormat="1" ht="15" customHeight="1" x14ac:dyDescent="0.25">
      <c r="O849" s="115"/>
      <c r="P849" s="187"/>
      <c r="Q849" s="115"/>
      <c r="R849" s="103"/>
    </row>
    <row r="850" spans="15:18" s="4" customFormat="1" ht="15" customHeight="1" x14ac:dyDescent="0.25">
      <c r="O850" s="115"/>
      <c r="P850" s="187"/>
      <c r="Q850" s="115"/>
      <c r="R850" s="103"/>
    </row>
    <row r="851" spans="15:18" s="4" customFormat="1" ht="15" customHeight="1" x14ac:dyDescent="0.25">
      <c r="O851" s="115"/>
      <c r="P851" s="187"/>
      <c r="Q851" s="115"/>
      <c r="R851" s="103"/>
    </row>
    <row r="852" spans="15:18" s="4" customFormat="1" ht="15" customHeight="1" x14ac:dyDescent="0.25">
      <c r="O852" s="115"/>
      <c r="P852" s="187"/>
      <c r="Q852" s="115"/>
      <c r="R852" s="103"/>
    </row>
    <row r="853" spans="15:18" s="4" customFormat="1" ht="15" customHeight="1" x14ac:dyDescent="0.25">
      <c r="O853" s="115"/>
      <c r="P853" s="187"/>
      <c r="Q853" s="115"/>
      <c r="R853" s="103"/>
    </row>
    <row r="854" spans="15:18" s="4" customFormat="1" ht="15" customHeight="1" x14ac:dyDescent="0.25">
      <c r="O854" s="115"/>
      <c r="P854" s="187"/>
      <c r="Q854" s="115"/>
      <c r="R854" s="103"/>
    </row>
    <row r="855" spans="15:18" s="4" customFormat="1" ht="15" customHeight="1" x14ac:dyDescent="0.25">
      <c r="O855" s="115"/>
      <c r="P855" s="187"/>
      <c r="Q855" s="115"/>
      <c r="R855" s="103"/>
    </row>
    <row r="856" spans="15:18" s="4" customFormat="1" ht="15" customHeight="1" x14ac:dyDescent="0.25">
      <c r="O856" s="115"/>
      <c r="P856" s="187"/>
      <c r="Q856" s="115"/>
      <c r="R856" s="103"/>
    </row>
    <row r="857" spans="15:18" s="4" customFormat="1" ht="15" customHeight="1" x14ac:dyDescent="0.25">
      <c r="O857" s="115"/>
      <c r="P857" s="187"/>
      <c r="Q857" s="115"/>
      <c r="R857" s="103"/>
    </row>
    <row r="858" spans="15:18" s="4" customFormat="1" ht="15" customHeight="1" x14ac:dyDescent="0.25">
      <c r="O858" s="115"/>
      <c r="P858" s="187"/>
      <c r="Q858" s="115"/>
      <c r="R858" s="103"/>
    </row>
    <row r="859" spans="15:18" s="4" customFormat="1" ht="15" customHeight="1" x14ac:dyDescent="0.25">
      <c r="O859" s="115"/>
      <c r="P859" s="187"/>
      <c r="Q859" s="115"/>
      <c r="R859" s="103"/>
    </row>
    <row r="860" spans="15:18" s="4" customFormat="1" ht="15" customHeight="1" x14ac:dyDescent="0.25">
      <c r="O860" s="115"/>
      <c r="P860" s="187"/>
      <c r="Q860" s="115"/>
      <c r="R860" s="103"/>
    </row>
    <row r="861" spans="15:18" s="4" customFormat="1" ht="15" customHeight="1" x14ac:dyDescent="0.25">
      <c r="O861" s="115"/>
      <c r="P861" s="187"/>
      <c r="Q861" s="115"/>
      <c r="R861" s="103"/>
    </row>
    <row r="862" spans="15:18" s="4" customFormat="1" ht="15" customHeight="1" x14ac:dyDescent="0.25">
      <c r="O862" s="115"/>
      <c r="P862" s="187"/>
      <c r="Q862" s="115"/>
      <c r="R862" s="103"/>
    </row>
    <row r="863" spans="15:18" s="4" customFormat="1" ht="15" customHeight="1" x14ac:dyDescent="0.25">
      <c r="O863" s="115"/>
      <c r="P863" s="187"/>
      <c r="Q863" s="115"/>
      <c r="R863" s="103"/>
    </row>
    <row r="864" spans="15:18" s="4" customFormat="1" ht="15" customHeight="1" x14ac:dyDescent="0.25">
      <c r="O864" s="115"/>
      <c r="P864" s="187"/>
      <c r="Q864" s="115"/>
      <c r="R864" s="103"/>
    </row>
    <row r="865" spans="15:18" s="4" customFormat="1" ht="15" customHeight="1" x14ac:dyDescent="0.25">
      <c r="O865" s="115"/>
      <c r="P865" s="187"/>
      <c r="Q865" s="115"/>
      <c r="R865" s="103"/>
    </row>
    <row r="866" spans="15:18" s="4" customFormat="1" ht="15" customHeight="1" x14ac:dyDescent="0.25">
      <c r="O866" s="115"/>
      <c r="P866" s="187"/>
      <c r="Q866" s="115"/>
      <c r="R866" s="103"/>
    </row>
    <row r="867" spans="15:18" s="4" customFormat="1" ht="15" customHeight="1" x14ac:dyDescent="0.25">
      <c r="O867" s="115"/>
      <c r="P867" s="187"/>
      <c r="Q867" s="115"/>
      <c r="R867" s="103"/>
    </row>
    <row r="868" spans="15:18" s="4" customFormat="1" ht="15" customHeight="1" x14ac:dyDescent="0.25">
      <c r="O868" s="115"/>
      <c r="P868" s="187"/>
      <c r="Q868" s="115"/>
      <c r="R868" s="103"/>
    </row>
    <row r="869" spans="15:18" s="4" customFormat="1" ht="15" customHeight="1" x14ac:dyDescent="0.25">
      <c r="O869" s="115"/>
      <c r="P869" s="187"/>
      <c r="Q869" s="115"/>
      <c r="R869" s="103"/>
    </row>
    <row r="870" spans="15:18" s="4" customFormat="1" ht="15" customHeight="1" x14ac:dyDescent="0.25">
      <c r="O870" s="115"/>
      <c r="P870" s="187"/>
      <c r="Q870" s="115"/>
      <c r="R870" s="103"/>
    </row>
    <row r="871" spans="15:18" s="4" customFormat="1" ht="15" customHeight="1" x14ac:dyDescent="0.25">
      <c r="O871" s="115"/>
      <c r="P871" s="187"/>
      <c r="Q871" s="115"/>
      <c r="R871" s="103"/>
    </row>
    <row r="872" spans="15:18" s="4" customFormat="1" ht="15" customHeight="1" x14ac:dyDescent="0.25">
      <c r="O872" s="115"/>
      <c r="P872" s="187"/>
      <c r="Q872" s="115"/>
      <c r="R872" s="103"/>
    </row>
    <row r="873" spans="15:18" s="4" customFormat="1" ht="15" customHeight="1" x14ac:dyDescent="0.25">
      <c r="O873" s="115"/>
      <c r="P873" s="187"/>
      <c r="Q873" s="115"/>
      <c r="R873" s="103"/>
    </row>
    <row r="874" spans="15:18" s="4" customFormat="1" ht="15" customHeight="1" x14ac:dyDescent="0.25">
      <c r="O874" s="115"/>
      <c r="P874" s="187"/>
      <c r="Q874" s="115"/>
      <c r="R874" s="103"/>
    </row>
    <row r="875" spans="15:18" s="4" customFormat="1" ht="15" customHeight="1" x14ac:dyDescent="0.25">
      <c r="O875" s="115"/>
      <c r="P875" s="187"/>
      <c r="Q875" s="115"/>
      <c r="R875" s="103"/>
    </row>
    <row r="876" spans="15:18" s="4" customFormat="1" ht="15" customHeight="1" x14ac:dyDescent="0.25">
      <c r="O876" s="115"/>
      <c r="P876" s="187"/>
      <c r="Q876" s="115"/>
      <c r="R876" s="103"/>
    </row>
    <row r="877" spans="15:18" s="4" customFormat="1" ht="15" customHeight="1" x14ac:dyDescent="0.25">
      <c r="O877" s="115"/>
      <c r="P877" s="187"/>
      <c r="Q877" s="115"/>
      <c r="R877" s="103"/>
    </row>
    <row r="878" spans="15:18" s="4" customFormat="1" ht="15" customHeight="1" x14ac:dyDescent="0.25">
      <c r="O878" s="115"/>
      <c r="P878" s="187"/>
      <c r="Q878" s="115"/>
      <c r="R878" s="103"/>
    </row>
    <row r="879" spans="15:18" s="4" customFormat="1" ht="15" customHeight="1" x14ac:dyDescent="0.25">
      <c r="O879" s="115"/>
      <c r="P879" s="187"/>
      <c r="Q879" s="115"/>
      <c r="R879" s="103"/>
    </row>
    <row r="880" spans="15:18" s="4" customFormat="1" ht="15" customHeight="1" x14ac:dyDescent="0.25">
      <c r="O880" s="115"/>
      <c r="P880" s="187"/>
      <c r="Q880" s="115"/>
      <c r="R880" s="103"/>
    </row>
    <row r="881" spans="15:18" s="4" customFormat="1" ht="15" customHeight="1" x14ac:dyDescent="0.25">
      <c r="O881" s="115"/>
      <c r="P881" s="187"/>
      <c r="Q881" s="115"/>
      <c r="R881" s="103"/>
    </row>
    <row r="882" spans="15:18" s="4" customFormat="1" ht="15" customHeight="1" x14ac:dyDescent="0.25">
      <c r="O882" s="115"/>
      <c r="P882" s="187"/>
      <c r="Q882" s="115"/>
      <c r="R882" s="103"/>
    </row>
    <row r="883" spans="15:18" s="4" customFormat="1" ht="15" customHeight="1" x14ac:dyDescent="0.25">
      <c r="O883" s="115"/>
      <c r="P883" s="187"/>
      <c r="Q883" s="115"/>
      <c r="R883" s="103"/>
    </row>
    <row r="884" spans="15:18" s="4" customFormat="1" ht="15" customHeight="1" x14ac:dyDescent="0.25">
      <c r="O884" s="115"/>
      <c r="P884" s="187"/>
      <c r="Q884" s="115"/>
      <c r="R884" s="103"/>
    </row>
    <row r="885" spans="15:18" s="4" customFormat="1" ht="15" customHeight="1" x14ac:dyDescent="0.25">
      <c r="O885" s="115"/>
      <c r="P885" s="187"/>
      <c r="Q885" s="115"/>
      <c r="R885" s="103"/>
    </row>
    <row r="886" spans="15:18" s="4" customFormat="1" ht="15" customHeight="1" x14ac:dyDescent="0.25">
      <c r="O886" s="115"/>
      <c r="P886" s="187"/>
      <c r="Q886" s="115"/>
      <c r="R886" s="103"/>
    </row>
    <row r="887" spans="15:18" s="4" customFormat="1" ht="15" customHeight="1" x14ac:dyDescent="0.25">
      <c r="O887" s="115"/>
      <c r="P887" s="187"/>
      <c r="Q887" s="115"/>
      <c r="R887" s="103"/>
    </row>
    <row r="888" spans="15:18" s="4" customFormat="1" ht="15" customHeight="1" x14ac:dyDescent="0.25">
      <c r="O888" s="115"/>
      <c r="P888" s="187"/>
      <c r="Q888" s="115"/>
      <c r="R888" s="103"/>
    </row>
    <row r="889" spans="15:18" s="4" customFormat="1" ht="15" customHeight="1" x14ac:dyDescent="0.25">
      <c r="O889" s="115"/>
      <c r="P889" s="187"/>
      <c r="Q889" s="115"/>
      <c r="R889" s="103"/>
    </row>
    <row r="890" spans="15:18" s="4" customFormat="1" ht="15" customHeight="1" x14ac:dyDescent="0.25">
      <c r="O890" s="115"/>
      <c r="P890" s="187"/>
      <c r="Q890" s="115"/>
      <c r="R890" s="103"/>
    </row>
    <row r="891" spans="15:18" s="4" customFormat="1" ht="15" customHeight="1" x14ac:dyDescent="0.25">
      <c r="O891" s="115"/>
      <c r="P891" s="187"/>
      <c r="Q891" s="115"/>
      <c r="R891" s="103"/>
    </row>
    <row r="892" spans="15:18" s="4" customFormat="1" ht="15" customHeight="1" x14ac:dyDescent="0.25">
      <c r="O892" s="115"/>
      <c r="P892" s="187"/>
      <c r="Q892" s="115"/>
      <c r="R892" s="103"/>
    </row>
    <row r="893" spans="15:18" s="4" customFormat="1" ht="15" customHeight="1" x14ac:dyDescent="0.25">
      <c r="O893" s="115"/>
      <c r="P893" s="187"/>
      <c r="Q893" s="115"/>
      <c r="R893" s="103"/>
    </row>
    <row r="894" spans="15:18" s="4" customFormat="1" ht="15" customHeight="1" x14ac:dyDescent="0.25">
      <c r="O894" s="115"/>
      <c r="P894" s="187"/>
      <c r="Q894" s="115"/>
      <c r="R894" s="103"/>
    </row>
    <row r="895" spans="15:18" s="4" customFormat="1" ht="15" customHeight="1" x14ac:dyDescent="0.25">
      <c r="O895" s="115"/>
      <c r="P895" s="187"/>
      <c r="Q895" s="115"/>
      <c r="R895" s="103"/>
    </row>
    <row r="896" spans="15:18" s="4" customFormat="1" ht="15" customHeight="1" x14ac:dyDescent="0.25">
      <c r="O896" s="115"/>
      <c r="P896" s="187"/>
      <c r="Q896" s="115"/>
      <c r="R896" s="103"/>
    </row>
    <row r="897" spans="15:18" s="4" customFormat="1" ht="15" customHeight="1" x14ac:dyDescent="0.25">
      <c r="O897" s="115"/>
      <c r="P897" s="187"/>
      <c r="Q897" s="115"/>
      <c r="R897" s="103"/>
    </row>
    <row r="898" spans="15:18" s="4" customFormat="1" ht="15" customHeight="1" x14ac:dyDescent="0.25">
      <c r="O898" s="115"/>
      <c r="P898" s="187"/>
      <c r="Q898" s="115"/>
      <c r="R898" s="103"/>
    </row>
    <row r="899" spans="15:18" s="4" customFormat="1" ht="15" customHeight="1" x14ac:dyDescent="0.25">
      <c r="O899" s="115"/>
      <c r="P899" s="187"/>
      <c r="Q899" s="115"/>
      <c r="R899" s="103"/>
    </row>
    <row r="900" spans="15:18" s="4" customFormat="1" ht="15" customHeight="1" x14ac:dyDescent="0.25">
      <c r="O900" s="115"/>
      <c r="P900" s="187"/>
      <c r="Q900" s="115"/>
      <c r="R900" s="103"/>
    </row>
    <row r="901" spans="15:18" s="4" customFormat="1" ht="15" customHeight="1" x14ac:dyDescent="0.25">
      <c r="O901" s="115"/>
      <c r="P901" s="187"/>
      <c r="Q901" s="115"/>
      <c r="R901" s="103"/>
    </row>
    <row r="902" spans="15:18" s="4" customFormat="1" ht="15" customHeight="1" x14ac:dyDescent="0.25">
      <c r="O902" s="115"/>
      <c r="P902" s="187"/>
      <c r="Q902" s="115"/>
      <c r="R902" s="103"/>
    </row>
    <row r="903" spans="15:18" s="4" customFormat="1" ht="15" customHeight="1" x14ac:dyDescent="0.25">
      <c r="O903" s="115"/>
      <c r="P903" s="187"/>
      <c r="Q903" s="115"/>
      <c r="R903" s="103"/>
    </row>
    <row r="904" spans="15:18" s="4" customFormat="1" ht="15" customHeight="1" x14ac:dyDescent="0.25">
      <c r="O904" s="115"/>
      <c r="P904" s="187"/>
      <c r="Q904" s="115"/>
      <c r="R904" s="103"/>
    </row>
    <row r="905" spans="15:18" s="4" customFormat="1" ht="15" customHeight="1" x14ac:dyDescent="0.25">
      <c r="O905" s="115"/>
      <c r="P905" s="187"/>
      <c r="Q905" s="115"/>
      <c r="R905" s="103"/>
    </row>
    <row r="906" spans="15:18" s="4" customFormat="1" ht="15" customHeight="1" x14ac:dyDescent="0.25">
      <c r="O906" s="115"/>
      <c r="P906" s="187"/>
      <c r="Q906" s="115"/>
      <c r="R906" s="103"/>
    </row>
    <row r="907" spans="15:18" s="4" customFormat="1" ht="15" customHeight="1" x14ac:dyDescent="0.25">
      <c r="O907" s="115"/>
      <c r="P907" s="187"/>
      <c r="Q907" s="115"/>
      <c r="R907" s="103"/>
    </row>
    <row r="908" spans="15:18" s="4" customFormat="1" ht="15" customHeight="1" x14ac:dyDescent="0.25">
      <c r="O908" s="115"/>
      <c r="P908" s="187"/>
      <c r="Q908" s="115"/>
      <c r="R908" s="103"/>
    </row>
    <row r="909" spans="15:18" s="4" customFormat="1" ht="15" customHeight="1" x14ac:dyDescent="0.25">
      <c r="O909" s="115"/>
      <c r="P909" s="187"/>
      <c r="Q909" s="115"/>
      <c r="R909" s="103"/>
    </row>
    <row r="910" spans="15:18" s="4" customFormat="1" ht="15" customHeight="1" x14ac:dyDescent="0.25">
      <c r="O910" s="115"/>
      <c r="P910" s="187"/>
      <c r="Q910" s="115"/>
      <c r="R910" s="103"/>
    </row>
    <row r="911" spans="15:18" s="4" customFormat="1" ht="15" customHeight="1" x14ac:dyDescent="0.25">
      <c r="O911" s="115"/>
      <c r="P911" s="187"/>
      <c r="Q911" s="115"/>
      <c r="R911" s="103"/>
    </row>
    <row r="912" spans="15:18" s="4" customFormat="1" ht="15" customHeight="1" x14ac:dyDescent="0.25">
      <c r="O912" s="115"/>
      <c r="P912" s="187"/>
      <c r="Q912" s="115"/>
      <c r="R912" s="103"/>
    </row>
    <row r="913" spans="15:18" s="4" customFormat="1" ht="15" customHeight="1" x14ac:dyDescent="0.25">
      <c r="O913" s="115"/>
      <c r="P913" s="187"/>
      <c r="Q913" s="115"/>
      <c r="R913" s="103"/>
    </row>
    <row r="914" spans="15:18" s="4" customFormat="1" ht="15" customHeight="1" x14ac:dyDescent="0.25">
      <c r="O914" s="115"/>
      <c r="P914" s="187"/>
      <c r="Q914" s="115"/>
      <c r="R914" s="103"/>
    </row>
    <row r="915" spans="15:18" s="4" customFormat="1" ht="15" customHeight="1" x14ac:dyDescent="0.25">
      <c r="O915" s="115"/>
      <c r="P915" s="187"/>
      <c r="Q915" s="115"/>
      <c r="R915" s="103"/>
    </row>
    <row r="916" spans="15:18" s="4" customFormat="1" ht="15" customHeight="1" x14ac:dyDescent="0.25">
      <c r="O916" s="115"/>
      <c r="P916" s="187"/>
      <c r="Q916" s="115"/>
      <c r="R916" s="103"/>
    </row>
    <row r="917" spans="15:18" s="4" customFormat="1" ht="15" customHeight="1" x14ac:dyDescent="0.25">
      <c r="O917" s="115"/>
      <c r="P917" s="187"/>
      <c r="Q917" s="115"/>
      <c r="R917" s="103"/>
    </row>
    <row r="918" spans="15:18" s="4" customFormat="1" ht="15" customHeight="1" x14ac:dyDescent="0.25">
      <c r="O918" s="115"/>
      <c r="P918" s="187"/>
      <c r="Q918" s="115"/>
      <c r="R918" s="103"/>
    </row>
    <row r="919" spans="15:18" s="4" customFormat="1" ht="15" customHeight="1" x14ac:dyDescent="0.25">
      <c r="O919" s="115"/>
      <c r="P919" s="187"/>
      <c r="Q919" s="115"/>
      <c r="R919" s="103"/>
    </row>
    <row r="920" spans="15:18" s="4" customFormat="1" ht="15" customHeight="1" x14ac:dyDescent="0.25">
      <c r="O920" s="115"/>
      <c r="P920" s="187"/>
      <c r="Q920" s="115"/>
      <c r="R920" s="103"/>
    </row>
    <row r="921" spans="15:18" s="4" customFormat="1" ht="15" customHeight="1" x14ac:dyDescent="0.25">
      <c r="O921" s="115"/>
      <c r="P921" s="187"/>
      <c r="Q921" s="115"/>
      <c r="R921" s="103"/>
    </row>
    <row r="922" spans="15:18" s="4" customFormat="1" ht="15" customHeight="1" x14ac:dyDescent="0.25">
      <c r="O922" s="115"/>
      <c r="P922" s="187"/>
      <c r="Q922" s="115"/>
      <c r="R922" s="103"/>
    </row>
    <row r="923" spans="15:18" s="4" customFormat="1" ht="15" customHeight="1" x14ac:dyDescent="0.25">
      <c r="O923" s="115"/>
      <c r="P923" s="187"/>
      <c r="Q923" s="115"/>
      <c r="R923" s="103"/>
    </row>
    <row r="924" spans="15:18" s="4" customFormat="1" ht="15" customHeight="1" x14ac:dyDescent="0.25">
      <c r="O924" s="115"/>
      <c r="P924" s="187"/>
      <c r="Q924" s="115"/>
      <c r="R924" s="103"/>
    </row>
    <row r="925" spans="15:18" s="4" customFormat="1" ht="15" customHeight="1" x14ac:dyDescent="0.25">
      <c r="O925" s="115"/>
      <c r="P925" s="187"/>
      <c r="Q925" s="115"/>
      <c r="R925" s="103"/>
    </row>
    <row r="926" spans="15:18" s="4" customFormat="1" ht="15" customHeight="1" x14ac:dyDescent="0.25">
      <c r="O926" s="115"/>
      <c r="P926" s="187"/>
      <c r="Q926" s="115"/>
      <c r="R926" s="103"/>
    </row>
    <row r="927" spans="15:18" s="4" customFormat="1" ht="15" customHeight="1" x14ac:dyDescent="0.25">
      <c r="O927" s="115"/>
      <c r="P927" s="187"/>
      <c r="Q927" s="115"/>
      <c r="R927" s="103"/>
    </row>
    <row r="928" spans="15:18" s="4" customFormat="1" ht="15" customHeight="1" x14ac:dyDescent="0.25">
      <c r="O928" s="115"/>
      <c r="P928" s="187"/>
      <c r="Q928" s="115"/>
      <c r="R928" s="103"/>
    </row>
    <row r="929" spans="15:18" s="4" customFormat="1" ht="15" customHeight="1" x14ac:dyDescent="0.25">
      <c r="O929" s="115"/>
      <c r="P929" s="187"/>
      <c r="Q929" s="115"/>
      <c r="R929" s="103"/>
    </row>
    <row r="930" spans="15:18" s="4" customFormat="1" ht="15" customHeight="1" x14ac:dyDescent="0.25">
      <c r="O930" s="115"/>
      <c r="P930" s="187"/>
      <c r="Q930" s="115"/>
      <c r="R930" s="103"/>
    </row>
    <row r="931" spans="15:18" s="4" customFormat="1" ht="15" customHeight="1" x14ac:dyDescent="0.25">
      <c r="O931" s="115"/>
      <c r="P931" s="187"/>
      <c r="Q931" s="115"/>
      <c r="R931" s="103"/>
    </row>
    <row r="932" spans="15:18" s="4" customFormat="1" ht="15" customHeight="1" x14ac:dyDescent="0.25">
      <c r="O932" s="115"/>
      <c r="P932" s="187"/>
      <c r="Q932" s="115"/>
      <c r="R932" s="103"/>
    </row>
    <row r="933" spans="15:18" s="4" customFormat="1" ht="15" customHeight="1" x14ac:dyDescent="0.25">
      <c r="O933" s="115"/>
      <c r="P933" s="187"/>
      <c r="Q933" s="115"/>
      <c r="R933" s="103"/>
    </row>
    <row r="934" spans="15:18" s="4" customFormat="1" ht="15" customHeight="1" x14ac:dyDescent="0.25">
      <c r="O934" s="115"/>
      <c r="P934" s="187"/>
      <c r="Q934" s="115"/>
      <c r="R934" s="103"/>
    </row>
    <row r="935" spans="15:18" s="4" customFormat="1" ht="15" customHeight="1" x14ac:dyDescent="0.25">
      <c r="O935" s="115"/>
      <c r="P935" s="187"/>
      <c r="Q935" s="115"/>
      <c r="R935" s="103"/>
    </row>
    <row r="936" spans="15:18" s="4" customFormat="1" ht="15" customHeight="1" x14ac:dyDescent="0.25">
      <c r="O936" s="115"/>
      <c r="P936" s="187"/>
      <c r="Q936" s="115"/>
      <c r="R936" s="103"/>
    </row>
    <row r="937" spans="15:18" s="4" customFormat="1" ht="15" customHeight="1" x14ac:dyDescent="0.25">
      <c r="O937" s="115"/>
      <c r="P937" s="187"/>
      <c r="Q937" s="115"/>
      <c r="R937" s="103"/>
    </row>
    <row r="938" spans="15:18" s="4" customFormat="1" ht="15" customHeight="1" x14ac:dyDescent="0.25">
      <c r="O938" s="115"/>
      <c r="P938" s="187"/>
      <c r="Q938" s="115"/>
      <c r="R938" s="103"/>
    </row>
    <row r="939" spans="15:18" s="4" customFormat="1" ht="15" customHeight="1" x14ac:dyDescent="0.25">
      <c r="O939" s="115"/>
      <c r="P939" s="187"/>
      <c r="Q939" s="115"/>
      <c r="R939" s="103"/>
    </row>
    <row r="940" spans="15:18" s="4" customFormat="1" ht="15" customHeight="1" x14ac:dyDescent="0.25">
      <c r="O940" s="115"/>
      <c r="P940" s="187"/>
      <c r="Q940" s="115"/>
      <c r="R940" s="103"/>
    </row>
    <row r="941" spans="15:18" s="4" customFormat="1" ht="15" customHeight="1" x14ac:dyDescent="0.25">
      <c r="O941" s="115"/>
      <c r="P941" s="187"/>
      <c r="Q941" s="115"/>
      <c r="R941" s="103"/>
    </row>
    <row r="942" spans="15:18" s="4" customFormat="1" ht="15" customHeight="1" x14ac:dyDescent="0.25">
      <c r="O942" s="115"/>
      <c r="P942" s="187"/>
      <c r="Q942" s="115"/>
      <c r="R942" s="103"/>
    </row>
    <row r="943" spans="15:18" s="4" customFormat="1" ht="15" customHeight="1" x14ac:dyDescent="0.25">
      <c r="O943" s="115"/>
      <c r="P943" s="187"/>
      <c r="Q943" s="115"/>
      <c r="R943" s="103"/>
    </row>
    <row r="944" spans="15:18" s="4" customFormat="1" ht="15" customHeight="1" x14ac:dyDescent="0.25">
      <c r="O944" s="115"/>
      <c r="P944" s="187"/>
      <c r="Q944" s="115"/>
      <c r="R944" s="103"/>
    </row>
    <row r="945" spans="15:18" s="4" customFormat="1" ht="15" customHeight="1" x14ac:dyDescent="0.25">
      <c r="O945" s="115"/>
      <c r="P945" s="187"/>
      <c r="Q945" s="115"/>
      <c r="R945" s="103"/>
    </row>
    <row r="946" spans="15:18" s="4" customFormat="1" ht="15" customHeight="1" x14ac:dyDescent="0.25">
      <c r="O946" s="115"/>
      <c r="P946" s="187"/>
      <c r="Q946" s="115"/>
      <c r="R946" s="103"/>
    </row>
    <row r="947" spans="15:18" s="4" customFormat="1" ht="15" customHeight="1" x14ac:dyDescent="0.25">
      <c r="O947" s="115"/>
      <c r="P947" s="187"/>
      <c r="Q947" s="115"/>
      <c r="R947" s="103"/>
    </row>
    <row r="948" spans="15:18" s="4" customFormat="1" ht="15" customHeight="1" x14ac:dyDescent="0.25">
      <c r="O948" s="115"/>
      <c r="P948" s="187"/>
      <c r="Q948" s="115"/>
      <c r="R948" s="103"/>
    </row>
    <row r="949" spans="15:18" s="4" customFormat="1" ht="15" customHeight="1" x14ac:dyDescent="0.25">
      <c r="O949" s="115"/>
      <c r="P949" s="187"/>
      <c r="Q949" s="115"/>
      <c r="R949" s="103"/>
    </row>
    <row r="950" spans="15:18" s="4" customFormat="1" ht="15" customHeight="1" x14ac:dyDescent="0.25">
      <c r="O950" s="115"/>
      <c r="P950" s="187"/>
      <c r="Q950" s="115"/>
      <c r="R950" s="103"/>
    </row>
    <row r="951" spans="15:18" s="4" customFormat="1" ht="15" customHeight="1" x14ac:dyDescent="0.25">
      <c r="O951" s="115"/>
      <c r="P951" s="187"/>
      <c r="Q951" s="115"/>
      <c r="R951" s="103"/>
    </row>
    <row r="952" spans="15:18" s="4" customFormat="1" ht="15" customHeight="1" x14ac:dyDescent="0.25">
      <c r="O952" s="115"/>
      <c r="P952" s="187"/>
      <c r="Q952" s="115"/>
      <c r="R952" s="103"/>
    </row>
    <row r="953" spans="15:18" s="4" customFormat="1" ht="15" customHeight="1" x14ac:dyDescent="0.25">
      <c r="O953" s="115"/>
      <c r="P953" s="187"/>
      <c r="Q953" s="115"/>
      <c r="R953" s="103"/>
    </row>
    <row r="954" spans="15:18" s="4" customFormat="1" ht="15" customHeight="1" x14ac:dyDescent="0.25">
      <c r="O954" s="115"/>
      <c r="P954" s="187"/>
      <c r="Q954" s="115"/>
      <c r="R954" s="103"/>
    </row>
    <row r="955" spans="15:18" s="4" customFormat="1" ht="15" customHeight="1" x14ac:dyDescent="0.25">
      <c r="O955" s="115"/>
      <c r="P955" s="187"/>
      <c r="Q955" s="115"/>
      <c r="R955" s="103"/>
    </row>
    <row r="956" spans="15:18" s="4" customFormat="1" ht="15" customHeight="1" x14ac:dyDescent="0.25">
      <c r="O956" s="115"/>
      <c r="P956" s="187"/>
      <c r="Q956" s="115"/>
      <c r="R956" s="103"/>
    </row>
    <row r="957" spans="15:18" s="4" customFormat="1" ht="15" customHeight="1" x14ac:dyDescent="0.25">
      <c r="O957" s="115"/>
      <c r="P957" s="187"/>
      <c r="Q957" s="115"/>
      <c r="R957" s="103"/>
    </row>
    <row r="958" spans="15:18" s="4" customFormat="1" ht="15" customHeight="1" x14ac:dyDescent="0.25">
      <c r="O958" s="115"/>
      <c r="P958" s="187"/>
      <c r="Q958" s="115"/>
      <c r="R958" s="103"/>
    </row>
    <row r="959" spans="15:18" s="4" customFormat="1" ht="15" customHeight="1" x14ac:dyDescent="0.25">
      <c r="O959" s="115"/>
      <c r="P959" s="187"/>
      <c r="Q959" s="115"/>
      <c r="R959" s="103"/>
    </row>
    <row r="960" spans="15:18" s="4" customFormat="1" ht="15" customHeight="1" x14ac:dyDescent="0.25">
      <c r="O960" s="115"/>
      <c r="P960" s="187"/>
      <c r="Q960" s="115"/>
      <c r="R960" s="103"/>
    </row>
    <row r="961" spans="15:18" s="4" customFormat="1" ht="15" customHeight="1" x14ac:dyDescent="0.25">
      <c r="O961" s="115"/>
      <c r="P961" s="187"/>
      <c r="Q961" s="115"/>
      <c r="R961" s="103"/>
    </row>
    <row r="962" spans="15:18" s="4" customFormat="1" ht="15" customHeight="1" x14ac:dyDescent="0.25">
      <c r="O962" s="115"/>
      <c r="P962" s="187"/>
      <c r="Q962" s="115"/>
      <c r="R962" s="103"/>
    </row>
    <row r="963" spans="15:18" s="4" customFormat="1" ht="15" customHeight="1" x14ac:dyDescent="0.25">
      <c r="O963" s="115"/>
      <c r="P963" s="187"/>
      <c r="Q963" s="115"/>
      <c r="R963" s="103"/>
    </row>
    <row r="964" spans="15:18" s="4" customFormat="1" ht="15" customHeight="1" x14ac:dyDescent="0.25">
      <c r="O964" s="115"/>
      <c r="P964" s="187"/>
      <c r="Q964" s="115"/>
      <c r="R964" s="103"/>
    </row>
    <row r="965" spans="15:18" s="4" customFormat="1" ht="15" customHeight="1" x14ac:dyDescent="0.25">
      <c r="O965" s="115"/>
      <c r="P965" s="187"/>
      <c r="Q965" s="115"/>
      <c r="R965" s="103"/>
    </row>
    <row r="966" spans="15:18" s="4" customFormat="1" ht="15" customHeight="1" x14ac:dyDescent="0.25">
      <c r="O966" s="115"/>
      <c r="P966" s="187"/>
      <c r="Q966" s="115"/>
      <c r="R966" s="103"/>
    </row>
    <row r="967" spans="15:18" s="4" customFormat="1" ht="15" customHeight="1" x14ac:dyDescent="0.25">
      <c r="O967" s="115"/>
      <c r="P967" s="187"/>
      <c r="Q967" s="115"/>
      <c r="R967" s="103"/>
    </row>
    <row r="968" spans="15:18" s="4" customFormat="1" ht="15" customHeight="1" x14ac:dyDescent="0.25">
      <c r="O968" s="115"/>
      <c r="P968" s="187"/>
      <c r="Q968" s="115"/>
      <c r="R968" s="103"/>
    </row>
    <row r="969" spans="15:18" s="4" customFormat="1" ht="15" customHeight="1" x14ac:dyDescent="0.25">
      <c r="O969" s="115"/>
      <c r="P969" s="187"/>
      <c r="Q969" s="115"/>
      <c r="R969" s="103"/>
    </row>
    <row r="970" spans="15:18" s="4" customFormat="1" ht="15" customHeight="1" x14ac:dyDescent="0.25">
      <c r="O970" s="115"/>
      <c r="P970" s="187"/>
      <c r="Q970" s="115"/>
      <c r="R970" s="103"/>
    </row>
    <row r="971" spans="15:18" s="4" customFormat="1" ht="15" customHeight="1" x14ac:dyDescent="0.25">
      <c r="O971" s="115"/>
      <c r="P971" s="187"/>
      <c r="Q971" s="115"/>
      <c r="R971" s="103"/>
    </row>
    <row r="972" spans="15:18" s="4" customFormat="1" ht="15" customHeight="1" x14ac:dyDescent="0.25">
      <c r="O972" s="115"/>
      <c r="P972" s="187"/>
      <c r="Q972" s="115"/>
      <c r="R972" s="103"/>
    </row>
    <row r="973" spans="15:18" s="4" customFormat="1" ht="15" customHeight="1" x14ac:dyDescent="0.25">
      <c r="O973" s="115"/>
      <c r="P973" s="187"/>
      <c r="Q973" s="115"/>
      <c r="R973" s="103"/>
    </row>
    <row r="974" spans="15:18" s="4" customFormat="1" ht="15" customHeight="1" x14ac:dyDescent="0.25">
      <c r="O974" s="115"/>
      <c r="P974" s="187"/>
      <c r="Q974" s="115"/>
      <c r="R974" s="103"/>
    </row>
    <row r="975" spans="15:18" s="4" customFormat="1" ht="15" customHeight="1" x14ac:dyDescent="0.25">
      <c r="O975" s="115"/>
      <c r="P975" s="187"/>
      <c r="Q975" s="115"/>
      <c r="R975" s="103"/>
    </row>
    <row r="976" spans="15:18" s="4" customFormat="1" ht="15" customHeight="1" x14ac:dyDescent="0.25">
      <c r="O976" s="115"/>
      <c r="P976" s="187"/>
      <c r="Q976" s="115"/>
      <c r="R976" s="103"/>
    </row>
    <row r="977" spans="15:18" s="4" customFormat="1" ht="15" customHeight="1" x14ac:dyDescent="0.25">
      <c r="O977" s="115"/>
      <c r="P977" s="187"/>
      <c r="Q977" s="115"/>
      <c r="R977" s="103"/>
    </row>
    <row r="978" spans="15:18" s="4" customFormat="1" ht="15" customHeight="1" x14ac:dyDescent="0.25">
      <c r="O978" s="115"/>
      <c r="P978" s="187"/>
      <c r="Q978" s="115"/>
      <c r="R978" s="103"/>
    </row>
    <row r="979" spans="15:18" s="4" customFormat="1" ht="15" customHeight="1" x14ac:dyDescent="0.25">
      <c r="O979" s="115"/>
      <c r="P979" s="187"/>
      <c r="Q979" s="115"/>
      <c r="R979" s="103"/>
    </row>
    <row r="980" spans="15:18" s="4" customFormat="1" ht="15" customHeight="1" x14ac:dyDescent="0.25">
      <c r="O980" s="115"/>
      <c r="P980" s="187"/>
      <c r="Q980" s="115"/>
      <c r="R980" s="103"/>
    </row>
    <row r="981" spans="15:18" s="4" customFormat="1" ht="15" customHeight="1" x14ac:dyDescent="0.25">
      <c r="O981" s="115"/>
      <c r="P981" s="187"/>
      <c r="Q981" s="115"/>
      <c r="R981" s="103"/>
    </row>
    <row r="982" spans="15:18" s="4" customFormat="1" ht="15" customHeight="1" x14ac:dyDescent="0.25">
      <c r="O982" s="115"/>
      <c r="P982" s="187"/>
      <c r="Q982" s="115"/>
      <c r="R982" s="103"/>
    </row>
    <row r="983" spans="15:18" s="4" customFormat="1" ht="15" customHeight="1" x14ac:dyDescent="0.25">
      <c r="O983" s="115"/>
      <c r="P983" s="187"/>
      <c r="Q983" s="115"/>
      <c r="R983" s="103"/>
    </row>
    <row r="984" spans="15:18" s="4" customFormat="1" ht="15" customHeight="1" x14ac:dyDescent="0.25">
      <c r="O984" s="115"/>
      <c r="P984" s="187"/>
      <c r="Q984" s="115"/>
      <c r="R984" s="103"/>
    </row>
    <row r="985" spans="15:18" s="4" customFormat="1" ht="15" customHeight="1" x14ac:dyDescent="0.25">
      <c r="O985" s="115"/>
      <c r="P985" s="187"/>
      <c r="Q985" s="115"/>
      <c r="R985" s="103"/>
    </row>
    <row r="986" spans="15:18" s="4" customFormat="1" ht="15" customHeight="1" x14ac:dyDescent="0.25">
      <c r="O986" s="115"/>
      <c r="P986" s="187"/>
      <c r="Q986" s="115"/>
      <c r="R986" s="103"/>
    </row>
    <row r="987" spans="15:18" s="4" customFormat="1" ht="15" customHeight="1" x14ac:dyDescent="0.25">
      <c r="O987" s="115"/>
      <c r="P987" s="187"/>
      <c r="Q987" s="115"/>
      <c r="R987" s="103"/>
    </row>
    <row r="988" spans="15:18" s="4" customFormat="1" ht="15" customHeight="1" x14ac:dyDescent="0.25">
      <c r="O988" s="115"/>
      <c r="P988" s="187"/>
      <c r="Q988" s="115"/>
      <c r="R988" s="103"/>
    </row>
    <row r="989" spans="15:18" s="4" customFormat="1" ht="15" customHeight="1" x14ac:dyDescent="0.25">
      <c r="O989" s="115"/>
      <c r="P989" s="187"/>
      <c r="Q989" s="115"/>
      <c r="R989" s="103"/>
    </row>
    <row r="990" spans="15:18" s="4" customFormat="1" ht="15" customHeight="1" x14ac:dyDescent="0.25">
      <c r="O990" s="115"/>
      <c r="P990" s="187"/>
      <c r="Q990" s="115"/>
      <c r="R990" s="103"/>
    </row>
  </sheetData>
  <sheetProtection algorithmName="SHA-512" hashValue="aeQ7TPYP3sjja8x9Fe7T+jg1+Gm4qYRRXHvBk1d3lEgpilCkNrZbcaBeL4kceR+Cw+u9Gf9IgtM0NQtQ4e8ZKA==" saltValue="z7w1eT0i7/MflP9YYqxXFQ==" spinCount="100000" sheet="1" formatCells="0" formatColumns="0" formatRows="0" autoFilter="0"/>
  <mergeCells count="74">
    <mergeCell ref="A121:B121"/>
    <mergeCell ref="A105:B105"/>
    <mergeCell ref="E106:F106"/>
    <mergeCell ref="E107:F107"/>
    <mergeCell ref="E108:F108"/>
    <mergeCell ref="E109:F109"/>
    <mergeCell ref="E110:F110"/>
    <mergeCell ref="E111:F111"/>
    <mergeCell ref="E112:F112"/>
    <mergeCell ref="E116:F116"/>
    <mergeCell ref="E113:F113"/>
    <mergeCell ref="N136:O136"/>
    <mergeCell ref="L102:M102"/>
    <mergeCell ref="L96:M96"/>
    <mergeCell ref="L98:M98"/>
    <mergeCell ref="L100:M100"/>
    <mergeCell ref="B2:C2"/>
    <mergeCell ref="C19:D19"/>
    <mergeCell ref="A10:B16"/>
    <mergeCell ref="A18:B24"/>
    <mergeCell ref="C23:D23"/>
    <mergeCell ref="C24:D24"/>
    <mergeCell ref="C20:D20"/>
    <mergeCell ref="C21:D21"/>
    <mergeCell ref="C22:D22"/>
    <mergeCell ref="C10:D10"/>
    <mergeCell ref="C11:D11"/>
    <mergeCell ref="C12:D12"/>
    <mergeCell ref="C13:D13"/>
    <mergeCell ref="C14:D14"/>
    <mergeCell ref="C15:D15"/>
    <mergeCell ref="C16:D16"/>
    <mergeCell ref="E125:F125"/>
    <mergeCell ref="E126:F126"/>
    <mergeCell ref="E127:F127"/>
    <mergeCell ref="E128:F128"/>
    <mergeCell ref="R2:S2"/>
    <mergeCell ref="R3:S3"/>
    <mergeCell ref="R4:S4"/>
    <mergeCell ref="E117:F117"/>
    <mergeCell ref="E118:F118"/>
    <mergeCell ref="E122:F122"/>
    <mergeCell ref="E123:F123"/>
    <mergeCell ref="E124:F124"/>
    <mergeCell ref="A6:O8"/>
    <mergeCell ref="A26:B29"/>
    <mergeCell ref="L94:M94"/>
    <mergeCell ref="L35:M35"/>
    <mergeCell ref="C142:F142"/>
    <mergeCell ref="G142:J142"/>
    <mergeCell ref="K142:M142"/>
    <mergeCell ref="E131:F131"/>
    <mergeCell ref="C140:F140"/>
    <mergeCell ref="C141:F141"/>
    <mergeCell ref="C131:D131"/>
    <mergeCell ref="C132:D132"/>
    <mergeCell ref="C133:D133"/>
    <mergeCell ref="A139:B139"/>
    <mergeCell ref="C138:F138"/>
    <mergeCell ref="C139:F139"/>
    <mergeCell ref="C130:D130"/>
    <mergeCell ref="C134:D134"/>
    <mergeCell ref="C135:D135"/>
    <mergeCell ref="E132:F132"/>
    <mergeCell ref="E133:F133"/>
    <mergeCell ref="E134:F134"/>
    <mergeCell ref="E135:F135"/>
    <mergeCell ref="E130:F130"/>
    <mergeCell ref="C18:D18"/>
    <mergeCell ref="C29:D29"/>
    <mergeCell ref="A31:S31"/>
    <mergeCell ref="C26:D26"/>
    <mergeCell ref="C27:D27"/>
    <mergeCell ref="C28:D28"/>
  </mergeCells>
  <phoneticPr fontId="2" type="noConversion"/>
  <dataValidations count="15">
    <dataValidation type="list" allowBlank="1" showInputMessage="1" showErrorMessage="1" sqref="C139:F139" xr:uid="{00000000-0002-0000-0700-000005000000}">
      <formula1>$B$149:$B$155</formula1>
    </dataValidation>
    <dataValidation type="list" allowBlank="1" showInputMessage="1" showErrorMessage="1" sqref="C88:C92" xr:uid="{69B65C8C-207C-440C-8DD1-B62C29E8AB0C}">
      <formula1>$F$150:$F$160</formula1>
    </dataValidation>
    <dataValidation type="list" allowBlank="1" showInputMessage="1" showErrorMessage="1" sqref="D107" xr:uid="{88148AFC-7312-492B-9B93-90BB5B0039E0}">
      <formula1>$E$145:$E$148</formula1>
    </dataValidation>
    <dataValidation type="list" allowBlank="1" showInputMessage="1" showErrorMessage="1" sqref="D108" xr:uid="{EF9465CC-EE09-43B7-8A5C-2982E5B9A2D3}">
      <formula1>$F$145:$F$148</formula1>
    </dataValidation>
    <dataValidation type="list" allowBlank="1" showInputMessage="1" showErrorMessage="1" sqref="D109" xr:uid="{F963F14B-2C94-4F99-99DA-8DBA5FB9638A}">
      <formula1>$G$145:$G$148</formula1>
    </dataValidation>
    <dataValidation type="list" allowBlank="1" showInputMessage="1" showErrorMessage="1" sqref="D110" xr:uid="{35DD3E65-F59D-4687-BC17-7740073B7622}">
      <formula1>$H$145:$H$148</formula1>
    </dataValidation>
    <dataValidation type="list" allowBlank="1" showInputMessage="1" showErrorMessage="1" sqref="D111" xr:uid="{4DB9CD4F-5B2D-4DDB-BED4-F40AFE36B1DD}">
      <formula1>$I$145:$I$148</formula1>
    </dataValidation>
    <dataValidation type="list" allowBlank="1" showInputMessage="1" showErrorMessage="1" sqref="D112" xr:uid="{CE7367D0-70F3-46DF-B8C2-0AA186383CEE}">
      <formula1>$J$145:$J$148</formula1>
    </dataValidation>
    <dataValidation type="list" allowBlank="1" showInputMessage="1" showErrorMessage="1" sqref="D117" xr:uid="{C0BBE240-A599-4071-919B-547D7455DA8F}">
      <formula1>$K$145:$K$148</formula1>
    </dataValidation>
    <dataValidation type="list" allowBlank="1" showInputMessage="1" showErrorMessage="1" sqref="S6" xr:uid="{5F143755-AEFE-464C-B51B-CE61AA323BF6}">
      <formula1>$B$198:$B$201</formula1>
    </dataValidation>
    <dataValidation type="list" allowBlank="1" showInputMessage="1" showErrorMessage="1" sqref="C138:F138" xr:uid="{6524FE70-1E79-4E5F-B49E-2C7496CDAD77}">
      <formula1>$B$144:$B$147</formula1>
    </dataValidation>
    <dataValidation type="list" allowBlank="1" showInputMessage="1" showErrorMessage="1" sqref="C141:F141" xr:uid="{B88C8FE2-90C5-4CE1-A847-203EA06513EE}">
      <formula1>$B$169:$B$183</formula1>
    </dataValidation>
    <dataValidation type="list" allowBlank="1" showInputMessage="1" showErrorMessage="1" sqref="C124:C125 C131:D134" xr:uid="{B39EE505-022E-4754-AFDF-1A66F17CFAAB}">
      <formula1>$D$199:$D$201</formula1>
    </dataValidation>
    <dataValidation type="list" allowBlank="1" showInputMessage="1" showErrorMessage="1" sqref="C123" xr:uid="{5272FF0E-63CF-4F1A-8051-6D118A4BB4D2}">
      <formula1>$D$196:$D$198</formula1>
    </dataValidation>
    <dataValidation type="list" allowBlank="1" showInputMessage="1" showErrorMessage="1" sqref="F129:G129" xr:uid="{FCC1C7F9-838F-4E4B-82A6-2D23B1A5903C}">
      <formula1>$D$129:$D$141</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119" max="18" man="1"/>
  </rowBreaks>
  <customProperties>
    <customPr name="_pios_id" r:id="rId2"/>
    <customPr name="EpmWorksheetKeyString_GUID" r:id="rId3"/>
  </customProperties>
  <ignoredErrors>
    <ignoredError sqref="O88:O92 F112 R101 R95 O39 O44:O45 O50:O51 O55 O59 O68:O70 O73:O74 O78:O80 O63:O65 R97 R99 F107 F108 F109 F110 F111 O47 O82:O84" unlockedFormula="1"/>
    <ignoredError sqref="R79" formula="1"/>
  </ignoredError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fitToPage="1"/>
  </sheetPr>
  <dimension ref="A1:ABU895"/>
  <sheetViews>
    <sheetView zoomScale="76" zoomScaleNormal="76" zoomScaleSheetLayoutView="70" workbookViewId="0">
      <selection activeCell="B2" sqref="B2:C2"/>
    </sheetView>
  </sheetViews>
  <sheetFormatPr baseColWidth="10" defaultColWidth="11.44140625" defaultRowHeight="15" customHeight="1" outlineLevelRow="1" x14ac:dyDescent="0.2"/>
  <cols>
    <col min="1" max="1" width="21.109375" style="325" customWidth="1"/>
    <col min="2" max="2" width="62.44140625" style="325" customWidth="1"/>
    <col min="3" max="3" width="20.33203125" style="325" bestFit="1" customWidth="1"/>
    <col min="4" max="4" width="22.44140625" style="326" customWidth="1"/>
    <col min="5" max="5" width="27.6640625" style="13" customWidth="1"/>
    <col min="6" max="6" width="20.33203125" style="325" bestFit="1" customWidth="1"/>
    <col min="7" max="7" width="20.33203125" style="327" bestFit="1" customWidth="1"/>
    <col min="8" max="8" width="23" style="328" bestFit="1" customWidth="1"/>
    <col min="9" max="9" width="42" style="65" customWidth="1"/>
    <col min="10" max="749" width="11.44140625" style="65"/>
    <col min="750" max="16384" width="11.44140625" style="325"/>
  </cols>
  <sheetData>
    <row r="1" spans="1:17" s="4" customFormat="1" ht="15" customHeight="1" x14ac:dyDescent="0.25">
      <c r="F1" s="5"/>
      <c r="G1" s="379"/>
      <c r="H1" s="238"/>
      <c r="J1" s="309"/>
      <c r="K1" s="309"/>
      <c r="L1" s="310"/>
    </row>
    <row r="2" spans="1:17" s="4" customFormat="1" ht="15" customHeight="1" x14ac:dyDescent="0.25">
      <c r="A2" s="7" t="s">
        <v>0</v>
      </c>
      <c r="B2" s="615"/>
      <c r="C2" s="608"/>
      <c r="H2" s="603" t="s">
        <v>1</v>
      </c>
      <c r="I2" s="612"/>
      <c r="K2" s="379"/>
      <c r="L2" s="379"/>
      <c r="M2" s="379"/>
      <c r="N2" s="379"/>
      <c r="O2" s="379"/>
      <c r="P2" s="379"/>
      <c r="Q2" s="379"/>
    </row>
    <row r="3" spans="1:17" s="4" customFormat="1" ht="15" customHeight="1" x14ac:dyDescent="0.25">
      <c r="B3" s="4" t="s">
        <v>2</v>
      </c>
      <c r="H3" s="603" t="s">
        <v>3</v>
      </c>
      <c r="I3" s="612"/>
      <c r="K3" s="379"/>
      <c r="L3" s="379"/>
      <c r="M3" s="379"/>
      <c r="N3" s="379"/>
      <c r="O3" s="379"/>
      <c r="P3" s="379"/>
      <c r="Q3" s="379"/>
    </row>
    <row r="4" spans="1:17" s="4" customFormat="1" ht="15" customHeight="1" x14ac:dyDescent="0.25">
      <c r="B4" s="4" t="s">
        <v>1260</v>
      </c>
      <c r="H4" s="701" t="s">
        <v>4</v>
      </c>
      <c r="I4" s="612"/>
      <c r="K4" s="379"/>
      <c r="L4" s="379"/>
      <c r="M4" s="379"/>
      <c r="N4" s="379"/>
      <c r="O4" s="379"/>
      <c r="P4" s="379"/>
      <c r="Q4" s="379"/>
    </row>
    <row r="5" spans="1:17" s="4" customFormat="1" ht="15" customHeight="1" x14ac:dyDescent="0.25">
      <c r="H5" s="115"/>
      <c r="I5" s="98"/>
      <c r="K5" s="379"/>
      <c r="L5" s="379"/>
      <c r="M5" s="379"/>
      <c r="N5" s="379"/>
      <c r="O5" s="379"/>
      <c r="P5" s="379"/>
      <c r="Q5" s="379"/>
    </row>
    <row r="6" spans="1:17" s="4" customFormat="1" ht="15" customHeight="1" x14ac:dyDescent="0.25">
      <c r="A6" s="721" t="s">
        <v>5</v>
      </c>
      <c r="B6" s="702"/>
      <c r="C6" s="702"/>
      <c r="D6" s="702"/>
      <c r="E6" s="703"/>
      <c r="H6" s="135" t="s">
        <v>7</v>
      </c>
      <c r="I6" s="468" t="s">
        <v>8</v>
      </c>
      <c r="K6" s="379"/>
      <c r="L6" s="379"/>
      <c r="M6" s="379"/>
      <c r="N6" s="379"/>
      <c r="O6" s="379"/>
      <c r="P6" s="379"/>
      <c r="Q6" s="379"/>
    </row>
    <row r="7" spans="1:17" s="4" customFormat="1" ht="15" customHeight="1" x14ac:dyDescent="0.25">
      <c r="A7" s="722"/>
      <c r="B7" s="704"/>
      <c r="C7" s="704"/>
      <c r="D7" s="704"/>
      <c r="E7" s="705"/>
      <c r="H7" s="311" t="s">
        <v>10</v>
      </c>
      <c r="I7" s="97"/>
      <c r="K7" s="379"/>
      <c r="L7" s="379"/>
      <c r="M7" s="379"/>
      <c r="N7" s="379"/>
      <c r="O7" s="379"/>
      <c r="P7" s="379"/>
      <c r="Q7" s="379"/>
    </row>
    <row r="8" spans="1:17" s="4" customFormat="1" ht="15" customHeight="1" x14ac:dyDescent="0.25">
      <c r="A8" s="723"/>
      <c r="B8" s="706"/>
      <c r="C8" s="706"/>
      <c r="D8" s="706"/>
      <c r="E8" s="707"/>
      <c r="H8" s="311" t="s">
        <v>12</v>
      </c>
      <c r="I8" s="97"/>
      <c r="K8" s="379"/>
      <c r="L8" s="379"/>
      <c r="M8" s="379"/>
      <c r="N8" s="379"/>
      <c r="O8" s="379"/>
      <c r="P8" s="379"/>
      <c r="Q8" s="379"/>
    </row>
    <row r="9" spans="1:17" s="4" customFormat="1" ht="15" customHeight="1" x14ac:dyDescent="0.25">
      <c r="G9" s="7"/>
      <c r="H9" s="163"/>
      <c r="I9" s="98"/>
      <c r="J9" s="15"/>
      <c r="K9" s="379"/>
      <c r="L9" s="379"/>
      <c r="M9" s="379"/>
      <c r="N9" s="379"/>
      <c r="O9" s="379"/>
      <c r="P9" s="379"/>
      <c r="Q9" s="379"/>
    </row>
    <row r="10" spans="1:17" s="4" customFormat="1" ht="15" customHeight="1" x14ac:dyDescent="0.25">
      <c r="D10" s="626" t="s">
        <v>426</v>
      </c>
      <c r="E10" s="674"/>
      <c r="F10" s="626" t="s">
        <v>427</v>
      </c>
      <c r="G10" s="674"/>
      <c r="H10" s="238"/>
      <c r="J10" s="15"/>
      <c r="K10" s="379"/>
      <c r="L10" s="379"/>
      <c r="M10" s="379"/>
      <c r="N10" s="379"/>
      <c r="O10" s="379"/>
      <c r="P10" s="379"/>
      <c r="Q10" s="379"/>
    </row>
    <row r="11" spans="1:17" s="4" customFormat="1" ht="15" customHeight="1" x14ac:dyDescent="0.25">
      <c r="A11" s="626" t="s">
        <v>428</v>
      </c>
      <c r="B11" s="720"/>
      <c r="C11" s="683"/>
      <c r="D11" s="307" t="s">
        <v>429</v>
      </c>
      <c r="E11" s="307" t="s">
        <v>430</v>
      </c>
      <c r="F11" s="307" t="s">
        <v>431</v>
      </c>
      <c r="G11" s="307" t="s">
        <v>432</v>
      </c>
      <c r="H11" s="115"/>
      <c r="J11" s="15"/>
      <c r="K11" s="379"/>
      <c r="L11" s="379"/>
      <c r="M11" s="379"/>
      <c r="N11" s="379"/>
      <c r="O11" s="379"/>
      <c r="P11" s="379"/>
      <c r="Q11" s="379"/>
    </row>
    <row r="12" spans="1:17" s="4" customFormat="1" ht="15" customHeight="1" x14ac:dyDescent="0.25">
      <c r="A12" s="724" t="s">
        <v>433</v>
      </c>
      <c r="B12" s="673"/>
      <c r="C12" s="674"/>
      <c r="D12" s="510"/>
      <c r="E12" s="510"/>
      <c r="F12" s="22" t="s">
        <v>153</v>
      </c>
      <c r="G12" s="22" t="s">
        <v>153</v>
      </c>
      <c r="H12" s="115"/>
      <c r="J12" s="15"/>
      <c r="K12" s="379"/>
      <c r="L12" s="379"/>
      <c r="M12" s="379"/>
      <c r="N12" s="379"/>
      <c r="O12" s="379"/>
      <c r="P12" s="379"/>
      <c r="Q12" s="379"/>
    </row>
    <row r="13" spans="1:17" s="4" customFormat="1" ht="15" customHeight="1" x14ac:dyDescent="0.25">
      <c r="A13" s="724" t="s">
        <v>434</v>
      </c>
      <c r="B13" s="673"/>
      <c r="C13" s="674"/>
      <c r="D13" s="22" t="s">
        <v>153</v>
      </c>
      <c r="E13" s="22" t="s">
        <v>153</v>
      </c>
      <c r="F13" s="510"/>
      <c r="G13" s="510"/>
      <c r="H13" s="115"/>
      <c r="J13" s="183"/>
      <c r="K13" s="379"/>
      <c r="L13" s="379"/>
      <c r="M13" s="379"/>
      <c r="N13" s="379"/>
      <c r="O13" s="379"/>
      <c r="P13" s="379"/>
      <c r="Q13" s="379"/>
    </row>
    <row r="14" spans="1:17" s="4" customFormat="1" ht="15" customHeight="1" x14ac:dyDescent="0.25">
      <c r="A14" s="724" t="s">
        <v>435</v>
      </c>
      <c r="B14" s="673"/>
      <c r="C14" s="674"/>
      <c r="D14" s="510"/>
      <c r="E14" s="510"/>
      <c r="F14" s="510"/>
      <c r="G14" s="510"/>
      <c r="H14" s="115"/>
      <c r="J14" s="107"/>
      <c r="K14" s="379"/>
      <c r="L14" s="379"/>
      <c r="M14" s="379"/>
      <c r="N14" s="379"/>
      <c r="O14" s="379"/>
      <c r="P14" s="379"/>
      <c r="Q14" s="379"/>
    </row>
    <row r="15" spans="1:17" s="4" customFormat="1" ht="15" customHeight="1" x14ac:dyDescent="0.25">
      <c r="A15" s="724" t="s">
        <v>436</v>
      </c>
      <c r="B15" s="673"/>
      <c r="C15" s="674"/>
      <c r="D15" s="510"/>
      <c r="E15" s="510"/>
      <c r="F15" s="510"/>
      <c r="G15" s="510"/>
      <c r="H15" s="115"/>
      <c r="J15" s="107"/>
      <c r="K15" s="379"/>
      <c r="L15" s="379"/>
      <c r="M15" s="379"/>
      <c r="N15" s="379"/>
      <c r="O15" s="379"/>
      <c r="P15" s="379"/>
      <c r="Q15" s="379"/>
    </row>
    <row r="16" spans="1:17" s="4" customFormat="1" ht="15" customHeight="1" x14ac:dyDescent="0.25">
      <c r="A16" s="724" t="s">
        <v>437</v>
      </c>
      <c r="B16" s="673"/>
      <c r="C16" s="674"/>
      <c r="D16" s="510"/>
      <c r="E16" s="510"/>
      <c r="F16" s="510"/>
      <c r="G16" s="510"/>
      <c r="H16" s="115"/>
      <c r="J16" s="15"/>
      <c r="K16" s="379"/>
      <c r="L16" s="379"/>
      <c r="M16" s="379"/>
      <c r="N16" s="379"/>
      <c r="O16" s="379"/>
      <c r="P16" s="379"/>
      <c r="Q16" s="379"/>
    </row>
    <row r="17" spans="1:749" s="4" customFormat="1" ht="15" customHeight="1" x14ac:dyDescent="0.25">
      <c r="A17" s="724" t="s">
        <v>438</v>
      </c>
      <c r="B17" s="673"/>
      <c r="C17" s="674"/>
      <c r="D17" s="510"/>
      <c r="E17" s="510"/>
      <c r="F17" s="510"/>
      <c r="G17" s="510"/>
      <c r="H17" s="115"/>
      <c r="J17" s="15"/>
      <c r="K17" s="379"/>
      <c r="L17" s="379"/>
      <c r="M17" s="379"/>
      <c r="N17" s="379"/>
      <c r="O17" s="379"/>
      <c r="P17" s="379"/>
      <c r="Q17" s="379"/>
    </row>
    <row r="18" spans="1:749" s="4" customFormat="1" ht="15" customHeight="1" x14ac:dyDescent="0.25">
      <c r="A18" s="724" t="s">
        <v>439</v>
      </c>
      <c r="B18" s="673"/>
      <c r="C18" s="674"/>
      <c r="D18" s="510"/>
      <c r="E18" s="510"/>
      <c r="F18" s="510"/>
      <c r="G18" s="510"/>
      <c r="H18" s="115"/>
      <c r="I18" s="98" t="s">
        <v>6</v>
      </c>
      <c r="J18" s="15"/>
      <c r="K18" s="379"/>
      <c r="L18" s="379"/>
      <c r="M18" s="379"/>
      <c r="N18" s="379"/>
      <c r="O18" s="379"/>
      <c r="P18" s="379"/>
      <c r="Q18" s="379"/>
    </row>
    <row r="19" spans="1:749" s="4" customFormat="1" ht="15" customHeight="1" x14ac:dyDescent="0.25">
      <c r="A19" s="724" t="s">
        <v>440</v>
      </c>
      <c r="B19" s="673"/>
      <c r="C19" s="674"/>
      <c r="D19" s="510"/>
      <c r="E19" s="510"/>
      <c r="F19" s="510"/>
      <c r="G19" s="510"/>
      <c r="H19" s="115"/>
      <c r="I19" s="541" t="s">
        <v>9</v>
      </c>
      <c r="J19" s="15"/>
      <c r="K19" s="379"/>
      <c r="L19" s="379"/>
      <c r="M19" s="379"/>
      <c r="N19" s="379"/>
      <c r="O19" s="379"/>
      <c r="P19" s="379"/>
      <c r="Q19" s="379"/>
    </row>
    <row r="20" spans="1:749" s="4" customFormat="1" ht="15" customHeight="1" x14ac:dyDescent="0.25">
      <c r="A20" s="724" t="s">
        <v>441</v>
      </c>
      <c r="B20" s="673"/>
      <c r="C20" s="674"/>
      <c r="D20" s="510"/>
      <c r="E20" s="510"/>
      <c r="F20" s="510"/>
      <c r="G20" s="510"/>
      <c r="H20" s="115"/>
      <c r="I20" s="542" t="s">
        <v>11</v>
      </c>
      <c r="J20" s="15"/>
      <c r="K20" s="379"/>
      <c r="L20" s="379"/>
      <c r="M20" s="379"/>
      <c r="N20" s="379"/>
      <c r="O20" s="379"/>
      <c r="P20" s="379"/>
      <c r="Q20" s="379"/>
    </row>
    <row r="21" spans="1:749" s="13" customFormat="1" ht="15" customHeight="1" x14ac:dyDescent="0.25">
      <c r="A21" s="4"/>
      <c r="B21" s="4"/>
      <c r="C21" s="4"/>
      <c r="D21" s="4"/>
      <c r="E21" s="4"/>
      <c r="F21" s="5"/>
      <c r="G21" s="4"/>
      <c r="H21" s="11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row>
    <row r="22" spans="1:749" s="13" customFormat="1" ht="40.200000000000003" customHeight="1" x14ac:dyDescent="0.25">
      <c r="A22" s="626" t="s">
        <v>442</v>
      </c>
      <c r="B22" s="673"/>
      <c r="C22" s="673"/>
      <c r="D22" s="673"/>
      <c r="E22" s="673"/>
      <c r="F22" s="673"/>
      <c r="G22" s="673"/>
      <c r="H22" s="673"/>
      <c r="I22" s="67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row>
    <row r="23" spans="1:749" s="13" customFormat="1" ht="15" customHeight="1" collapsed="1" x14ac:dyDescent="0.25">
      <c r="A23" s="4"/>
      <c r="B23" s="4"/>
      <c r="C23" s="4"/>
      <c r="D23" s="4"/>
      <c r="E23" s="4"/>
      <c r="F23" s="5"/>
      <c r="G23" s="4"/>
      <c r="H23" s="11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row>
    <row r="24" spans="1:749" s="290" customFormat="1" ht="40.200000000000003" customHeight="1" x14ac:dyDescent="0.25">
      <c r="A24" s="16" t="s">
        <v>138</v>
      </c>
      <c r="B24" s="16" t="s">
        <v>139</v>
      </c>
      <c r="C24" s="176" t="s">
        <v>140</v>
      </c>
      <c r="D24" s="16" t="s">
        <v>144</v>
      </c>
      <c r="E24" s="16" t="s">
        <v>443</v>
      </c>
      <c r="F24" s="16" t="s">
        <v>444</v>
      </c>
      <c r="G24" s="16" t="s">
        <v>144</v>
      </c>
      <c r="H24" s="16" t="s">
        <v>445</v>
      </c>
      <c r="I24" s="16" t="s">
        <v>146</v>
      </c>
    </row>
    <row r="25" spans="1:749" s="13" customFormat="1" ht="15" customHeight="1" collapsed="1" x14ac:dyDescent="0.25">
      <c r="A25" s="4"/>
      <c r="B25" s="4"/>
      <c r="C25" s="4"/>
      <c r="D25" s="4"/>
      <c r="E25" s="4"/>
      <c r="F25" s="187"/>
      <c r="G25" s="115"/>
      <c r="H25" s="11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row>
    <row r="26" spans="1:749" s="13" customFormat="1" ht="15" customHeight="1" x14ac:dyDescent="0.25">
      <c r="A26" s="19" t="s">
        <v>446</v>
      </c>
      <c r="B26" s="391" t="s">
        <v>447</v>
      </c>
      <c r="C26" s="3"/>
      <c r="D26" s="3"/>
      <c r="E26" s="391"/>
      <c r="F26" s="476"/>
      <c r="G26" s="188"/>
      <c r="H26" s="313"/>
      <c r="I26" s="314"/>
      <c r="J26" s="4"/>
      <c r="K26" s="309"/>
      <c r="L26" s="310"/>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row>
    <row r="27" spans="1:749" s="13" customFormat="1" ht="15" customHeight="1" collapsed="1" x14ac:dyDescent="0.25">
      <c r="A27" s="4"/>
      <c r="B27" s="4"/>
      <c r="C27" s="4"/>
      <c r="D27" s="4"/>
      <c r="E27" s="4"/>
      <c r="F27" s="187"/>
      <c r="G27" s="115"/>
      <c r="H27" s="11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row>
    <row r="28" spans="1:749" s="13" customFormat="1" ht="15" customHeight="1" x14ac:dyDescent="0.25">
      <c r="A28" s="19" t="s">
        <v>448</v>
      </c>
      <c r="B28" s="19" t="s">
        <v>449</v>
      </c>
      <c r="C28" s="4"/>
      <c r="D28" s="4"/>
      <c r="E28" s="4"/>
      <c r="F28" s="187"/>
      <c r="G28" s="115"/>
      <c r="H28" s="115"/>
      <c r="I28" s="379"/>
      <c r="J28" s="309"/>
      <c r="K28" s="309"/>
      <c r="L28" s="310"/>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row>
    <row r="29" spans="1:749" s="13" customFormat="1" ht="30" customHeight="1" x14ac:dyDescent="0.25">
      <c r="A29" s="20" t="s">
        <v>450</v>
      </c>
      <c r="B29" s="29" t="s">
        <v>451</v>
      </c>
      <c r="C29" s="24" t="s">
        <v>88</v>
      </c>
      <c r="D29" s="21" t="s">
        <v>162</v>
      </c>
      <c r="E29" s="156">
        <f>IF(MOD(D15,2)=1,D15+1,D15)+IF(MOD(D17,2)=1,D17+1,D17)</f>
        <v>0</v>
      </c>
      <c r="F29" s="192">
        <v>13</v>
      </c>
      <c r="G29" s="192" t="s">
        <v>153</v>
      </c>
      <c r="H29" s="160">
        <f>(_xlfn.CEILING.MATH(F29*E29))</f>
        <v>0</v>
      </c>
      <c r="I29" s="97"/>
      <c r="J29" s="309"/>
      <c r="K29" s="14"/>
      <c r="L29" s="315"/>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row>
    <row r="30" spans="1:749" s="13" customFormat="1" ht="30" customHeight="1" x14ac:dyDescent="0.25">
      <c r="A30" s="20" t="s">
        <v>452</v>
      </c>
      <c r="B30" s="29" t="s">
        <v>453</v>
      </c>
      <c r="C30" s="24" t="s">
        <v>88</v>
      </c>
      <c r="D30" s="21" t="s">
        <v>162</v>
      </c>
      <c r="E30" s="156">
        <f>IF($D$14&lt;0,0,0)+IF($D$14=1,6,0)+IF($D$14=2,6,0)+IF($D$14=3,6,0)+IF($D$14=4,6,0)+IF($D$14=5,6,0)+IF($D$14=6,6,0)+IF($D$14&gt;=7,12,0)</f>
        <v>0</v>
      </c>
      <c r="F30" s="192">
        <v>7.3</v>
      </c>
      <c r="G30" s="192" t="s">
        <v>153</v>
      </c>
      <c r="H30" s="160">
        <f>(_xlfn.CEILING.MATH(F30*E30))</f>
        <v>0</v>
      </c>
      <c r="I30" s="97"/>
      <c r="J30" s="309"/>
      <c r="K30" s="14"/>
      <c r="L30" s="315"/>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row>
    <row r="31" spans="1:749" s="13" customFormat="1" ht="15" customHeight="1" collapsed="1" x14ac:dyDescent="0.25">
      <c r="A31" s="4"/>
      <c r="B31" s="4"/>
      <c r="C31" s="4"/>
      <c r="D31" s="4"/>
      <c r="E31" s="159"/>
      <c r="F31" s="187"/>
      <c r="G31" s="187"/>
      <c r="H31" s="171"/>
      <c r="I31" s="222"/>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row>
    <row r="32" spans="1:749" s="13" customFormat="1" ht="15" customHeight="1" x14ac:dyDescent="0.25">
      <c r="A32" s="19" t="s">
        <v>454</v>
      </c>
      <c r="B32" s="19" t="s">
        <v>455</v>
      </c>
      <c r="C32" s="4"/>
      <c r="D32" s="4"/>
      <c r="E32" s="159"/>
      <c r="F32" s="187"/>
      <c r="G32" s="187"/>
      <c r="H32" s="171"/>
      <c r="I32" s="222"/>
      <c r="J32" s="309"/>
      <c r="K32" s="309"/>
      <c r="L32" s="310"/>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row>
    <row r="33" spans="1:749" s="13" customFormat="1" ht="15" customHeight="1" x14ac:dyDescent="0.25">
      <c r="A33" s="20" t="s">
        <v>456</v>
      </c>
      <c r="B33" s="21" t="s">
        <v>457</v>
      </c>
      <c r="C33" s="24" t="s">
        <v>88</v>
      </c>
      <c r="D33" s="21" t="s">
        <v>162</v>
      </c>
      <c r="E33" s="156">
        <f>IF($D$12&gt;0,1,0)</f>
        <v>0</v>
      </c>
      <c r="F33" s="192" t="s">
        <v>153</v>
      </c>
      <c r="G33" s="192">
        <v>30</v>
      </c>
      <c r="H33" s="160">
        <f>_xlfn.CEILING.MATH(G33*E33)</f>
        <v>0</v>
      </c>
      <c r="I33" s="97"/>
      <c r="J33" s="309"/>
      <c r="K33" s="14"/>
      <c r="L33" s="315"/>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row>
    <row r="34" spans="1:749" s="13" customFormat="1" ht="15" customHeight="1" collapsed="1" x14ac:dyDescent="0.25">
      <c r="A34" s="4"/>
      <c r="B34" s="4"/>
      <c r="C34" s="4"/>
      <c r="D34" s="4"/>
      <c r="E34" s="159"/>
      <c r="F34" s="187"/>
      <c r="G34" s="187"/>
      <c r="H34" s="171"/>
      <c r="I34" s="222"/>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row>
    <row r="35" spans="1:749" s="13" customFormat="1" ht="15" customHeight="1" x14ac:dyDescent="0.25">
      <c r="A35" s="19" t="s">
        <v>458</v>
      </c>
      <c r="B35" s="19" t="s">
        <v>459</v>
      </c>
      <c r="C35" s="4"/>
      <c r="D35" s="4"/>
      <c r="E35" s="159"/>
      <c r="F35" s="187"/>
      <c r="G35" s="187"/>
      <c r="H35" s="171"/>
      <c r="I35" s="222"/>
      <c r="J35" s="309"/>
      <c r="K35" s="309"/>
      <c r="L35" s="310"/>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row>
    <row r="36" spans="1:749" s="13" customFormat="1" ht="15" customHeight="1" x14ac:dyDescent="0.25">
      <c r="A36" s="20" t="s">
        <v>460</v>
      </c>
      <c r="B36" s="21" t="s">
        <v>461</v>
      </c>
      <c r="C36" s="24" t="s">
        <v>88</v>
      </c>
      <c r="D36" s="21" t="s">
        <v>462</v>
      </c>
      <c r="E36" s="156">
        <f>_xlfn.CEILING.MATH(D12/3*2)</f>
        <v>0</v>
      </c>
      <c r="F36" s="192">
        <v>1.5</v>
      </c>
      <c r="G36" s="192" t="s">
        <v>153</v>
      </c>
      <c r="H36" s="160">
        <f>_xlfn.CEILING.MATH(F36*E36)</f>
        <v>0</v>
      </c>
      <c r="I36" s="97"/>
      <c r="J36" s="309"/>
      <c r="K36" s="14"/>
      <c r="L36" s="315"/>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row>
    <row r="37" spans="1:749" s="13" customFormat="1" ht="15" customHeight="1" x14ac:dyDescent="0.25">
      <c r="A37" s="20" t="s">
        <v>463</v>
      </c>
      <c r="B37" s="21" t="s">
        <v>464</v>
      </c>
      <c r="C37" s="24" t="s">
        <v>88</v>
      </c>
      <c r="D37" s="21" t="s">
        <v>162</v>
      </c>
      <c r="E37" s="156">
        <f>_xlfn.CEILING.MATH((D14+D15+D16+D17+D19+D20)/3*2)</f>
        <v>0</v>
      </c>
      <c r="F37" s="192">
        <v>1.5</v>
      </c>
      <c r="G37" s="192" t="s">
        <v>153</v>
      </c>
      <c r="H37" s="160">
        <f>_xlfn.CEILING.MATH(F37*E37)</f>
        <v>0</v>
      </c>
      <c r="I37" s="97"/>
      <c r="J37" s="309"/>
      <c r="K37" s="14"/>
      <c r="L37" s="315"/>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row>
    <row r="38" spans="1:749" s="13" customFormat="1" ht="15" customHeight="1" x14ac:dyDescent="0.25">
      <c r="A38" s="20" t="s">
        <v>465</v>
      </c>
      <c r="B38" s="21" t="s">
        <v>466</v>
      </c>
      <c r="C38" s="24" t="s">
        <v>88</v>
      </c>
      <c r="D38" s="21" t="s">
        <v>162</v>
      </c>
      <c r="E38" s="156">
        <f>IF($D$12&gt;0,1,0)</f>
        <v>0</v>
      </c>
      <c r="F38" s="192" t="s">
        <v>153</v>
      </c>
      <c r="G38" s="192">
        <v>15</v>
      </c>
      <c r="H38" s="160">
        <f>_xlfn.CEILING.MATH(G38*E38)</f>
        <v>0</v>
      </c>
      <c r="I38" s="97"/>
      <c r="J38" s="309"/>
      <c r="K38" s="14"/>
      <c r="L38" s="315"/>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row>
    <row r="39" spans="1:749" s="13" customFormat="1" ht="15" customHeight="1" x14ac:dyDescent="0.25">
      <c r="A39" s="20" t="s">
        <v>467</v>
      </c>
      <c r="B39" s="21" t="s">
        <v>468</v>
      </c>
      <c r="C39" s="24" t="s">
        <v>88</v>
      </c>
      <c r="D39" s="21" t="s">
        <v>162</v>
      </c>
      <c r="E39" s="156">
        <f>IF($D$14+$D$15+$D$16+$D$17+$D$19+$D$20&gt;0,1,0)</f>
        <v>0</v>
      </c>
      <c r="F39" s="192" t="s">
        <v>153</v>
      </c>
      <c r="G39" s="192">
        <v>8</v>
      </c>
      <c r="H39" s="160">
        <f>_xlfn.CEILING.MATH(G39*E39)</f>
        <v>0</v>
      </c>
      <c r="I39" s="97"/>
      <c r="J39" s="309"/>
      <c r="K39" s="14"/>
      <c r="L39" s="315"/>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row>
    <row r="40" spans="1:749" s="13" customFormat="1" ht="15" customHeight="1" collapsed="1" x14ac:dyDescent="0.25">
      <c r="A40" s="4"/>
      <c r="B40" s="4"/>
      <c r="C40" s="4"/>
      <c r="D40" s="4"/>
      <c r="E40" s="159"/>
      <c r="F40" s="187"/>
      <c r="G40" s="187"/>
      <c r="H40" s="171"/>
      <c r="I40" s="222"/>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row>
    <row r="41" spans="1:749" s="13" customFormat="1" ht="15" customHeight="1" x14ac:dyDescent="0.25">
      <c r="A41" s="19" t="s">
        <v>469</v>
      </c>
      <c r="B41" s="19" t="s">
        <v>43</v>
      </c>
      <c r="C41" s="4"/>
      <c r="D41" s="4"/>
      <c r="E41" s="159"/>
      <c r="F41" s="187"/>
      <c r="G41" s="187"/>
      <c r="H41" s="171"/>
      <c r="I41" s="222"/>
      <c r="J41" s="309"/>
      <c r="K41" s="309"/>
      <c r="L41" s="310"/>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row>
    <row r="42" spans="1:749" s="13" customFormat="1" ht="15" customHeight="1" x14ac:dyDescent="0.25">
      <c r="A42" s="20" t="s">
        <v>470</v>
      </c>
      <c r="B42" s="26" t="s">
        <v>471</v>
      </c>
      <c r="C42" s="24" t="s">
        <v>88</v>
      </c>
      <c r="D42" s="21" t="s">
        <v>472</v>
      </c>
      <c r="E42" s="156">
        <f>IF($D$16&gt;0,2,0)</f>
        <v>0</v>
      </c>
      <c r="F42" s="192">
        <v>12</v>
      </c>
      <c r="G42" s="192">
        <v>24</v>
      </c>
      <c r="H42" s="284">
        <f>_xlfn.CEILING.MATH(F42*E42)</f>
        <v>0</v>
      </c>
      <c r="I42" s="97"/>
      <c r="J42" s="309"/>
      <c r="K42" s="14"/>
      <c r="L42" s="315"/>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row>
    <row r="43" spans="1:749" s="13" customFormat="1" ht="15" customHeight="1" x14ac:dyDescent="0.25">
      <c r="A43" s="20" t="s">
        <v>473</v>
      </c>
      <c r="B43" s="26" t="s">
        <v>474</v>
      </c>
      <c r="C43" s="24" t="s">
        <v>88</v>
      </c>
      <c r="D43" s="21" t="s">
        <v>472</v>
      </c>
      <c r="E43" s="156">
        <f>(IF($D$19&gt;0,2,0))</f>
        <v>0</v>
      </c>
      <c r="F43" s="192">
        <v>12</v>
      </c>
      <c r="G43" s="192">
        <v>24</v>
      </c>
      <c r="H43" s="284">
        <f>_xlfn.CEILING.MATH(F43*E43)</f>
        <v>0</v>
      </c>
      <c r="I43" s="97"/>
      <c r="J43" s="309"/>
      <c r="K43" s="14"/>
      <c r="L43" s="315"/>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row>
    <row r="44" spans="1:749" s="13" customFormat="1" ht="15" customHeight="1" x14ac:dyDescent="0.25">
      <c r="A44" s="20" t="s">
        <v>475</v>
      </c>
      <c r="B44" s="26" t="s">
        <v>476</v>
      </c>
      <c r="C44" s="24" t="s">
        <v>88</v>
      </c>
      <c r="D44" s="21" t="s">
        <v>472</v>
      </c>
      <c r="E44" s="156">
        <f>_xlfn.CEILING.MATH(+IF($D$14+$D$20=0,0,0)+IF($D$14+$D$20&gt;0,1,0))</f>
        <v>0</v>
      </c>
      <c r="F44" s="192">
        <v>7.33</v>
      </c>
      <c r="G44" s="192">
        <v>44</v>
      </c>
      <c r="H44" s="160">
        <f t="shared" ref="H44" si="0">_xlfn.CEILING.MATH(G44*E44)</f>
        <v>0</v>
      </c>
      <c r="I44" s="97"/>
      <c r="J44" s="309"/>
      <c r="K44" s="14"/>
      <c r="L44" s="315"/>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row>
    <row r="45" spans="1:749" s="13" customFormat="1" ht="15" customHeight="1" x14ac:dyDescent="0.25">
      <c r="A45" s="20" t="s">
        <v>477</v>
      </c>
      <c r="B45" s="26" t="s">
        <v>478</v>
      </c>
      <c r="C45" s="24" t="s">
        <v>88</v>
      </c>
      <c r="D45" s="21" t="s">
        <v>162</v>
      </c>
      <c r="E45" s="156">
        <f>IF($D$12&gt;0,1,0)</f>
        <v>0</v>
      </c>
      <c r="F45" s="192" t="s">
        <v>153</v>
      </c>
      <c r="G45" s="192">
        <v>30</v>
      </c>
      <c r="H45" s="160">
        <f>_xlfn.CEILING.MATH(G45*E45)</f>
        <v>0</v>
      </c>
      <c r="I45" s="97"/>
      <c r="J45" s="309"/>
      <c r="K45" s="14"/>
      <c r="L45" s="315"/>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row>
    <row r="46" spans="1:749" s="13" customFormat="1" ht="15" customHeight="1" x14ac:dyDescent="0.25">
      <c r="A46" s="20" t="s">
        <v>479</v>
      </c>
      <c r="B46" s="21" t="s">
        <v>480</v>
      </c>
      <c r="C46" s="24" t="s">
        <v>68</v>
      </c>
      <c r="D46" s="21" t="s">
        <v>162</v>
      </c>
      <c r="E46" s="156">
        <f>IF($D$12&gt;0,1,0)</f>
        <v>0</v>
      </c>
      <c r="F46" s="192" t="s">
        <v>153</v>
      </c>
      <c r="G46" s="192">
        <v>18</v>
      </c>
      <c r="H46" s="160">
        <f>_xlfn.CEILING.MATH(E46*G46)</f>
        <v>0</v>
      </c>
      <c r="I46" s="97"/>
      <c r="J46" s="309"/>
      <c r="K46" s="14"/>
      <c r="L46" s="315"/>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row>
    <row r="47" spans="1:749" s="13" customFormat="1" ht="15" customHeight="1" x14ac:dyDescent="0.25">
      <c r="A47" s="20" t="s">
        <v>481</v>
      </c>
      <c r="B47" s="21" t="s">
        <v>482</v>
      </c>
      <c r="C47" s="24" t="s">
        <v>88</v>
      </c>
      <c r="D47" s="21" t="s">
        <v>162</v>
      </c>
      <c r="E47" s="156">
        <f>IF($D$12&gt;0,1,0)</f>
        <v>0</v>
      </c>
      <c r="F47" s="192" t="s">
        <v>153</v>
      </c>
      <c r="G47" s="192">
        <v>20</v>
      </c>
      <c r="H47" s="160">
        <f>_xlfn.CEILING.MATH(G47*E47)</f>
        <v>0</v>
      </c>
      <c r="I47" s="97"/>
      <c r="J47" s="309"/>
      <c r="K47" s="14"/>
      <c r="L47" s="315"/>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row>
    <row r="48" spans="1:749" s="13" customFormat="1" ht="15" customHeight="1" x14ac:dyDescent="0.25">
      <c r="A48" s="20" t="s">
        <v>483</v>
      </c>
      <c r="B48" s="21" t="s">
        <v>484</v>
      </c>
      <c r="C48" s="24" t="s">
        <v>64</v>
      </c>
      <c r="D48" s="21" t="s">
        <v>162</v>
      </c>
      <c r="E48" s="156">
        <f>_xlfn.CEILING.MATH(D16+D19+D20)</f>
        <v>0</v>
      </c>
      <c r="F48" s="192">
        <v>2.5</v>
      </c>
      <c r="G48" s="192" t="s">
        <v>153</v>
      </c>
      <c r="H48" s="160">
        <f>_xlfn.CEILING.MATH(F48*E48)</f>
        <v>0</v>
      </c>
      <c r="I48" s="97"/>
      <c r="J48" s="309"/>
      <c r="K48" s="14"/>
      <c r="L48" s="315"/>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row>
    <row r="49" spans="1:749" s="13" customFormat="1" ht="30" customHeight="1" x14ac:dyDescent="0.25">
      <c r="A49" s="20" t="s">
        <v>485</v>
      </c>
      <c r="B49" s="29" t="s">
        <v>486</v>
      </c>
      <c r="C49" s="24" t="s">
        <v>64</v>
      </c>
      <c r="D49" s="21" t="s">
        <v>162</v>
      </c>
      <c r="E49" s="156">
        <f>IF($D$12&gt;0,2,0)</f>
        <v>0</v>
      </c>
      <c r="F49" s="192">
        <v>5</v>
      </c>
      <c r="G49" s="192" t="s">
        <v>153</v>
      </c>
      <c r="H49" s="160">
        <f>_xlfn.CEILING.MATH(F49*E49)</f>
        <v>0</v>
      </c>
      <c r="I49" s="97"/>
      <c r="J49" s="309"/>
      <c r="K49" s="14"/>
      <c r="L49" s="315"/>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row>
    <row r="50" spans="1:749" s="13" customFormat="1" ht="15" customHeight="1" collapsed="1" x14ac:dyDescent="0.25">
      <c r="A50" s="4"/>
      <c r="B50" s="4"/>
      <c r="C50" s="4"/>
      <c r="D50" s="4"/>
      <c r="E50" s="159"/>
      <c r="F50" s="187"/>
      <c r="G50" s="187"/>
      <c r="H50" s="171"/>
      <c r="I50" s="222"/>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row>
    <row r="51" spans="1:749" s="13" customFormat="1" ht="15" customHeight="1" x14ac:dyDescent="0.25">
      <c r="A51" s="19" t="s">
        <v>487</v>
      </c>
      <c r="B51" s="19" t="s">
        <v>31</v>
      </c>
      <c r="C51" s="4"/>
      <c r="D51" s="4"/>
      <c r="E51" s="159"/>
      <c r="F51" s="187"/>
      <c r="G51" s="187"/>
      <c r="H51" s="171"/>
      <c r="I51" s="222"/>
      <c r="J51" s="309"/>
      <c r="K51" s="309"/>
      <c r="L51" s="310"/>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row>
    <row r="52" spans="1:749" s="13" customFormat="1" ht="15" customHeight="1" x14ac:dyDescent="0.25">
      <c r="A52" s="20" t="s">
        <v>488</v>
      </c>
      <c r="B52" s="21" t="s">
        <v>489</v>
      </c>
      <c r="C52" s="24" t="s">
        <v>88</v>
      </c>
      <c r="D52" s="21" t="s">
        <v>162</v>
      </c>
      <c r="E52" s="156">
        <f>IF($D$12&gt;0,1,0)</f>
        <v>0</v>
      </c>
      <c r="F52" s="192" t="s">
        <v>153</v>
      </c>
      <c r="G52" s="192">
        <v>24</v>
      </c>
      <c r="H52" s="160">
        <f t="shared" ref="H52:H62" si="1">_xlfn.CEILING.MATH(G52*E52)</f>
        <v>0</v>
      </c>
      <c r="I52" s="97"/>
      <c r="J52" s="309"/>
      <c r="K52" s="14"/>
      <c r="L52" s="315"/>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row>
    <row r="53" spans="1:749" s="13" customFormat="1" ht="15" customHeight="1" x14ac:dyDescent="0.25">
      <c r="A53" s="20" t="s">
        <v>490</v>
      </c>
      <c r="B53" s="21" t="s">
        <v>491</v>
      </c>
      <c r="C53" s="24" t="s">
        <v>88</v>
      </c>
      <c r="D53" s="21" t="s">
        <v>162</v>
      </c>
      <c r="E53" s="156">
        <f>IF($D$12&gt;0,1,0)</f>
        <v>0</v>
      </c>
      <c r="F53" s="192" t="s">
        <v>153</v>
      </c>
      <c r="G53" s="192">
        <v>20</v>
      </c>
      <c r="H53" s="160">
        <f t="shared" si="1"/>
        <v>0</v>
      </c>
      <c r="I53" s="97"/>
      <c r="J53" s="309"/>
      <c r="K53" s="14"/>
      <c r="L53" s="315"/>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row>
    <row r="54" spans="1:749" s="13" customFormat="1" ht="15" customHeight="1" x14ac:dyDescent="0.25">
      <c r="A54" s="20" t="s">
        <v>492</v>
      </c>
      <c r="B54" s="21" t="s">
        <v>493</v>
      </c>
      <c r="C54" s="24" t="s">
        <v>88</v>
      </c>
      <c r="D54" s="21" t="s">
        <v>162</v>
      </c>
      <c r="E54" s="156">
        <f>IF($D$12&gt;0,1,0)</f>
        <v>0</v>
      </c>
      <c r="F54" s="192" t="s">
        <v>153</v>
      </c>
      <c r="G54" s="192">
        <v>20</v>
      </c>
      <c r="H54" s="160">
        <f t="shared" si="1"/>
        <v>0</v>
      </c>
      <c r="I54" s="97"/>
      <c r="J54" s="309"/>
      <c r="K54" s="14"/>
      <c r="L54" s="315"/>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row>
    <row r="55" spans="1:749" s="13" customFormat="1" ht="15" customHeight="1" x14ac:dyDescent="0.25">
      <c r="A55" s="20" t="s">
        <v>494</v>
      </c>
      <c r="B55" s="21" t="s">
        <v>495</v>
      </c>
      <c r="C55" s="24" t="s">
        <v>88</v>
      </c>
      <c r="D55" s="21" t="s">
        <v>162</v>
      </c>
      <c r="E55" s="156">
        <f>IF($D$12&lt;0,0,0)+IF($D$12=1,2,0)+IF($D$12&gt;1,2,0)+IF($D$12&gt;60,1,0)</f>
        <v>0</v>
      </c>
      <c r="F55" s="192" t="s">
        <v>153</v>
      </c>
      <c r="G55" s="192">
        <v>10</v>
      </c>
      <c r="H55" s="160">
        <f t="shared" si="1"/>
        <v>0</v>
      </c>
      <c r="I55" s="97"/>
      <c r="J55" s="309"/>
      <c r="K55" s="14"/>
      <c r="L55" s="315"/>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row>
    <row r="56" spans="1:749" s="13" customFormat="1" ht="15" customHeight="1" x14ac:dyDescent="0.25">
      <c r="A56" s="20" t="s">
        <v>496</v>
      </c>
      <c r="B56" s="21" t="s">
        <v>497</v>
      </c>
      <c r="C56" s="24" t="s">
        <v>88</v>
      </c>
      <c r="D56" s="21" t="s">
        <v>162</v>
      </c>
      <c r="E56" s="156">
        <f>IF($D$12&lt;0,0,0)+IF($D$12=1,2,0)+IF($D$12&gt;1,2,0)+IF($D$12&gt;60,1,0)</f>
        <v>0</v>
      </c>
      <c r="F56" s="192" t="s">
        <v>153</v>
      </c>
      <c r="G56" s="192">
        <v>12</v>
      </c>
      <c r="H56" s="160">
        <f t="shared" si="1"/>
        <v>0</v>
      </c>
      <c r="I56" s="97"/>
      <c r="J56" s="309"/>
      <c r="K56" s="14"/>
      <c r="L56" s="315"/>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row>
    <row r="57" spans="1:749" s="13" customFormat="1" ht="15" customHeight="1" x14ac:dyDescent="0.25">
      <c r="A57" s="20" t="s">
        <v>498</v>
      </c>
      <c r="B57" s="21" t="s">
        <v>499</v>
      </c>
      <c r="C57" s="24" t="s">
        <v>64</v>
      </c>
      <c r="D57" s="21" t="s">
        <v>162</v>
      </c>
      <c r="E57" s="156">
        <f>IF($D$12&gt;0,1,0)</f>
        <v>0</v>
      </c>
      <c r="F57" s="192" t="s">
        <v>153</v>
      </c>
      <c r="G57" s="192">
        <v>20</v>
      </c>
      <c r="H57" s="160">
        <f t="shared" si="1"/>
        <v>0</v>
      </c>
      <c r="I57" s="97"/>
      <c r="J57" s="309"/>
      <c r="K57" s="14"/>
      <c r="L57" s="315"/>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row>
    <row r="58" spans="1:749" s="13" customFormat="1" ht="15" customHeight="1" x14ac:dyDescent="0.25">
      <c r="A58" s="20" t="s">
        <v>500</v>
      </c>
      <c r="B58" s="21" t="s">
        <v>501</v>
      </c>
      <c r="C58" s="24" t="s">
        <v>64</v>
      </c>
      <c r="D58" s="21" t="s">
        <v>162</v>
      </c>
      <c r="E58" s="156">
        <f>IF($D$12&lt;0,0,0)+IF($D$12=1,2,0)+IF($D$12&gt;1,2,0)+IF($D$12&gt;60,1,0)</f>
        <v>0</v>
      </c>
      <c r="F58" s="192" t="s">
        <v>153</v>
      </c>
      <c r="G58" s="192">
        <v>12</v>
      </c>
      <c r="H58" s="160">
        <f t="shared" si="1"/>
        <v>0</v>
      </c>
      <c r="I58" s="97"/>
      <c r="J58" s="309"/>
      <c r="K58" s="14"/>
      <c r="L58" s="315"/>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row>
    <row r="59" spans="1:749" s="13" customFormat="1" ht="15" customHeight="1" x14ac:dyDescent="0.25">
      <c r="A59" s="20" t="s">
        <v>502</v>
      </c>
      <c r="B59" s="21" t="s">
        <v>503</v>
      </c>
      <c r="C59" s="24" t="s">
        <v>88</v>
      </c>
      <c r="D59" s="21" t="s">
        <v>162</v>
      </c>
      <c r="E59" s="156">
        <f>IF($D$12&gt;0,1,0)</f>
        <v>0</v>
      </c>
      <c r="F59" s="192" t="s">
        <v>153</v>
      </c>
      <c r="G59" s="192">
        <v>8</v>
      </c>
      <c r="H59" s="160">
        <f t="shared" si="1"/>
        <v>0</v>
      </c>
      <c r="I59" s="97"/>
      <c r="J59" s="309"/>
      <c r="K59" s="14"/>
      <c r="L59" s="315"/>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row>
    <row r="60" spans="1:749" s="13" customFormat="1" ht="15" customHeight="1" x14ac:dyDescent="0.25">
      <c r="A60" s="20" t="s">
        <v>504</v>
      </c>
      <c r="B60" s="21" t="s">
        <v>505</v>
      </c>
      <c r="C60" s="24" t="s">
        <v>88</v>
      </c>
      <c r="D60" s="21" t="s">
        <v>162</v>
      </c>
      <c r="E60" s="156">
        <f>IF($D$12&gt;0,1,0)</f>
        <v>0</v>
      </c>
      <c r="F60" s="192" t="s">
        <v>153</v>
      </c>
      <c r="G60" s="192">
        <v>40</v>
      </c>
      <c r="H60" s="160">
        <f t="shared" si="1"/>
        <v>0</v>
      </c>
      <c r="I60" s="97"/>
      <c r="J60" s="309"/>
      <c r="K60" s="14"/>
      <c r="L60" s="315"/>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row>
    <row r="61" spans="1:749" s="13" customFormat="1" ht="15" customHeight="1" x14ac:dyDescent="0.25">
      <c r="A61" s="20" t="s">
        <v>506</v>
      </c>
      <c r="B61" s="21" t="s">
        <v>507</v>
      </c>
      <c r="C61" s="24" t="s">
        <v>88</v>
      </c>
      <c r="D61" s="21" t="s">
        <v>162</v>
      </c>
      <c r="E61" s="156">
        <f>IF($D$12&gt;0,1,0)</f>
        <v>0</v>
      </c>
      <c r="F61" s="192" t="s">
        <v>153</v>
      </c>
      <c r="G61" s="192">
        <v>12</v>
      </c>
      <c r="H61" s="160">
        <f t="shared" si="1"/>
        <v>0</v>
      </c>
      <c r="I61" s="97"/>
      <c r="J61" s="309"/>
      <c r="K61" s="14"/>
      <c r="L61" s="315"/>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row>
    <row r="62" spans="1:749" s="13" customFormat="1" ht="15" customHeight="1" x14ac:dyDescent="0.25">
      <c r="A62" s="20" t="s">
        <v>508</v>
      </c>
      <c r="B62" s="21" t="s">
        <v>509</v>
      </c>
      <c r="C62" s="24" t="s">
        <v>88</v>
      </c>
      <c r="D62" s="21" t="s">
        <v>162</v>
      </c>
      <c r="E62" s="156">
        <f>IF($D$12&lt;0,0,0)+IF($D$12=1,2,0)+IF($D$12&gt;1,2,0)+IF($D$12&gt;60,1,0)</f>
        <v>0</v>
      </c>
      <c r="F62" s="192" t="s">
        <v>153</v>
      </c>
      <c r="G62" s="192">
        <v>8</v>
      </c>
      <c r="H62" s="160">
        <f t="shared" si="1"/>
        <v>0</v>
      </c>
      <c r="I62" s="97"/>
      <c r="J62" s="309"/>
      <c r="K62" s="14"/>
      <c r="L62" s="315"/>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row>
    <row r="63" spans="1:749" s="13" customFormat="1" ht="15" customHeight="1" x14ac:dyDescent="0.25">
      <c r="A63" s="20" t="s">
        <v>510</v>
      </c>
      <c r="B63" s="21" t="s">
        <v>511</v>
      </c>
      <c r="C63" s="24" t="s">
        <v>70</v>
      </c>
      <c r="D63" s="21" t="s">
        <v>512</v>
      </c>
      <c r="E63" s="374"/>
      <c r="F63" s="192" t="s">
        <v>153</v>
      </c>
      <c r="G63" s="192">
        <v>15</v>
      </c>
      <c r="H63" s="160">
        <f>_xlfn.CEILING.MATH(G63*E63)</f>
        <v>0</v>
      </c>
      <c r="I63" s="97"/>
      <c r="J63" s="309"/>
      <c r="K63" s="14"/>
      <c r="L63" s="315"/>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row>
    <row r="64" spans="1:749" s="13" customFormat="1" ht="15" customHeight="1" collapsed="1" x14ac:dyDescent="0.25">
      <c r="A64" s="4"/>
      <c r="B64" s="4"/>
      <c r="C64" s="4"/>
      <c r="D64" s="4"/>
      <c r="E64" s="159"/>
      <c r="F64" s="187"/>
      <c r="G64" s="187"/>
      <c r="H64" s="171"/>
      <c r="I64" s="222"/>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row>
    <row r="65" spans="1:749" s="13" customFormat="1" ht="15" customHeight="1" x14ac:dyDescent="0.25">
      <c r="A65" s="19" t="s">
        <v>513</v>
      </c>
      <c r="B65" s="19" t="s">
        <v>514</v>
      </c>
      <c r="C65" s="4"/>
      <c r="D65" s="4"/>
      <c r="E65" s="159"/>
      <c r="F65" s="187"/>
      <c r="G65" s="187"/>
      <c r="H65" s="171"/>
      <c r="I65" s="222"/>
      <c r="J65" s="309"/>
      <c r="K65" s="309"/>
      <c r="L65" s="310"/>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row>
    <row r="66" spans="1:749" s="13" customFormat="1" ht="15" customHeight="1" x14ac:dyDescent="0.25">
      <c r="A66" s="20" t="s">
        <v>515</v>
      </c>
      <c r="B66" s="21" t="s">
        <v>516</v>
      </c>
      <c r="C66" s="24" t="s">
        <v>88</v>
      </c>
      <c r="D66" s="21" t="s">
        <v>162</v>
      </c>
      <c r="E66" s="156">
        <f>IF($D$12&gt;0,1,0)</f>
        <v>0</v>
      </c>
      <c r="F66" s="192" t="s">
        <v>153</v>
      </c>
      <c r="G66" s="192">
        <v>8</v>
      </c>
      <c r="H66" s="160">
        <f>_xlfn.CEILING.MATH(G66*E66)</f>
        <v>0</v>
      </c>
      <c r="I66" s="97"/>
      <c r="J66" s="309"/>
      <c r="K66" s="14"/>
      <c r="L66" s="315"/>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row>
    <row r="67" spans="1:749" s="13" customFormat="1" ht="15" customHeight="1" collapsed="1" x14ac:dyDescent="0.25">
      <c r="A67" s="4"/>
      <c r="B67" s="4"/>
      <c r="C67" s="4"/>
      <c r="D67" s="4"/>
      <c r="E67" s="159"/>
      <c r="F67" s="187"/>
      <c r="G67" s="187"/>
      <c r="H67" s="171"/>
      <c r="I67" s="222"/>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row>
    <row r="68" spans="1:749" s="13" customFormat="1" ht="15" customHeight="1" x14ac:dyDescent="0.25">
      <c r="A68" s="19" t="s">
        <v>517</v>
      </c>
      <c r="B68" s="19" t="s">
        <v>518</v>
      </c>
      <c r="C68" s="4"/>
      <c r="D68" s="4"/>
      <c r="E68" s="159"/>
      <c r="F68" s="187"/>
      <c r="G68" s="187"/>
      <c r="H68" s="171"/>
      <c r="I68" s="222"/>
      <c r="J68" s="309"/>
      <c r="K68" s="309"/>
      <c r="L68" s="310"/>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row>
    <row r="69" spans="1:749" s="13" customFormat="1" ht="15" customHeight="1" x14ac:dyDescent="0.25">
      <c r="A69" s="20" t="s">
        <v>519</v>
      </c>
      <c r="B69" s="21" t="s">
        <v>520</v>
      </c>
      <c r="C69" s="24" t="s">
        <v>88</v>
      </c>
      <c r="D69" s="21" t="s">
        <v>162</v>
      </c>
      <c r="E69" s="156">
        <f>IF($D$12&gt;0,3,0)</f>
        <v>0</v>
      </c>
      <c r="F69" s="192" t="s">
        <v>153</v>
      </c>
      <c r="G69" s="192">
        <v>24</v>
      </c>
      <c r="H69" s="160">
        <f>_xlfn.CEILING.MATH(G69*E69)</f>
        <v>0</v>
      </c>
      <c r="I69" s="376"/>
      <c r="J69" s="309"/>
      <c r="K69" s="14"/>
      <c r="L69" s="315"/>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row>
    <row r="70" spans="1:749" s="13" customFormat="1" ht="15" customHeight="1" x14ac:dyDescent="0.25">
      <c r="A70" s="20" t="s">
        <v>521</v>
      </c>
      <c r="B70" s="21" t="s">
        <v>522</v>
      </c>
      <c r="C70" s="24" t="s">
        <v>88</v>
      </c>
      <c r="D70" s="21" t="s">
        <v>162</v>
      </c>
      <c r="E70" s="156">
        <f>IF($D$12&gt;0,1,0)</f>
        <v>0</v>
      </c>
      <c r="F70" s="192" t="s">
        <v>153</v>
      </c>
      <c r="G70" s="192">
        <v>40</v>
      </c>
      <c r="H70" s="160">
        <f>_xlfn.CEILING.MATH(G70*E70)</f>
        <v>0</v>
      </c>
      <c r="I70" s="97"/>
      <c r="J70" s="309"/>
      <c r="K70" s="14"/>
      <c r="L70" s="315"/>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row>
    <row r="71" spans="1:749" s="13" customFormat="1" ht="15" customHeight="1" x14ac:dyDescent="0.25">
      <c r="A71" s="20" t="s">
        <v>523</v>
      </c>
      <c r="B71" s="21" t="s">
        <v>524</v>
      </c>
      <c r="C71" s="24" t="s">
        <v>88</v>
      </c>
      <c r="D71" s="21" t="s">
        <v>162</v>
      </c>
      <c r="E71" s="156">
        <f>IF($D$12&gt;0,1,0)</f>
        <v>0</v>
      </c>
      <c r="F71" s="192" t="s">
        <v>153</v>
      </c>
      <c r="G71" s="192">
        <v>40</v>
      </c>
      <c r="H71" s="160">
        <f>_xlfn.CEILING.MATH(G71*E71)</f>
        <v>0</v>
      </c>
      <c r="I71" s="376"/>
      <c r="J71" s="309"/>
      <c r="K71" s="14"/>
      <c r="L71" s="315"/>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row>
    <row r="72" spans="1:749" s="13" customFormat="1" ht="15" customHeight="1" x14ac:dyDescent="0.25">
      <c r="A72" s="20" t="s">
        <v>525</v>
      </c>
      <c r="B72" s="21" t="s">
        <v>526</v>
      </c>
      <c r="C72" s="24" t="s">
        <v>88</v>
      </c>
      <c r="D72" s="21" t="s">
        <v>162</v>
      </c>
      <c r="E72" s="156">
        <f>IF($D$12&gt;0,1,0)</f>
        <v>0</v>
      </c>
      <c r="F72" s="192" t="s">
        <v>153</v>
      </c>
      <c r="G72" s="192">
        <v>10</v>
      </c>
      <c r="H72" s="160">
        <f>_xlfn.CEILING.MATH(G72*E72)</f>
        <v>0</v>
      </c>
      <c r="I72" s="97"/>
      <c r="J72" s="309"/>
      <c r="K72" s="14"/>
      <c r="L72" s="315"/>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row>
    <row r="73" spans="1:749" s="13" customFormat="1" ht="15" customHeight="1" x14ac:dyDescent="0.25">
      <c r="A73" s="20" t="s">
        <v>527</v>
      </c>
      <c r="B73" s="21" t="s">
        <v>528</v>
      </c>
      <c r="C73" s="24" t="s">
        <v>68</v>
      </c>
      <c r="D73" s="21" t="s">
        <v>141</v>
      </c>
      <c r="E73" s="156">
        <f>IF($D$12&gt;0,1,0)</f>
        <v>0</v>
      </c>
      <c r="F73" s="192" t="s">
        <v>153</v>
      </c>
      <c r="G73" s="192">
        <v>10</v>
      </c>
      <c r="H73" s="160">
        <f>_xlfn.CEILING.MATH(G73*E73)</f>
        <v>0</v>
      </c>
      <c r="I73" s="97"/>
      <c r="J73" s="309"/>
      <c r="K73" s="14"/>
      <c r="L73" s="315"/>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row>
    <row r="74" spans="1:749" s="13" customFormat="1" ht="15" customHeight="1" collapsed="1" x14ac:dyDescent="0.25">
      <c r="A74" s="4"/>
      <c r="B74" s="4"/>
      <c r="C74" s="4"/>
      <c r="D74" s="4"/>
      <c r="E74" s="159"/>
      <c r="F74" s="187"/>
      <c r="G74" s="187"/>
      <c r="H74" s="171"/>
      <c r="I74" s="222"/>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row>
    <row r="75" spans="1:749" s="13" customFormat="1" ht="15" customHeight="1" x14ac:dyDescent="0.25">
      <c r="A75" s="19" t="s">
        <v>529</v>
      </c>
      <c r="B75" s="19" t="s">
        <v>530</v>
      </c>
      <c r="C75" s="4"/>
      <c r="D75" s="4"/>
      <c r="E75" s="159"/>
      <c r="F75" s="187"/>
      <c r="G75" s="187"/>
      <c r="H75" s="171"/>
      <c r="I75" s="222"/>
      <c r="J75" s="309"/>
      <c r="K75" s="309"/>
      <c r="L75" s="310"/>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row>
    <row r="76" spans="1:749" s="13" customFormat="1" ht="15" customHeight="1" x14ac:dyDescent="0.25">
      <c r="A76" s="20" t="s">
        <v>531</v>
      </c>
      <c r="B76" s="21" t="s">
        <v>532</v>
      </c>
      <c r="C76" s="24" t="s">
        <v>88</v>
      </c>
      <c r="D76" s="21" t="s">
        <v>162</v>
      </c>
      <c r="E76" s="156">
        <f>IF($D$12&gt;0,1,0)</f>
        <v>0</v>
      </c>
      <c r="F76" s="192" t="s">
        <v>153</v>
      </c>
      <c r="G76" s="192">
        <v>30</v>
      </c>
      <c r="H76" s="160">
        <f>_xlfn.CEILING.MATH(G76*E76)</f>
        <v>0</v>
      </c>
      <c r="I76" s="97"/>
      <c r="J76" s="309"/>
      <c r="K76" s="14"/>
      <c r="L76" s="315"/>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row>
    <row r="77" spans="1:749" s="13" customFormat="1" ht="15" customHeight="1" collapsed="1" x14ac:dyDescent="0.25">
      <c r="A77" s="4"/>
      <c r="B77" s="4"/>
      <c r="C77" s="4"/>
      <c r="D77" s="4"/>
      <c r="E77" s="159"/>
      <c r="F77" s="187"/>
      <c r="G77" s="187"/>
      <c r="H77" s="171"/>
      <c r="I77" s="222"/>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row>
    <row r="78" spans="1:749" s="13" customFormat="1" ht="15" customHeight="1" x14ac:dyDescent="0.25">
      <c r="A78" s="19" t="s">
        <v>533</v>
      </c>
      <c r="B78" s="19" t="s">
        <v>534</v>
      </c>
      <c r="C78" s="4"/>
      <c r="D78" s="4"/>
      <c r="E78" s="159"/>
      <c r="F78" s="187"/>
      <c r="G78" s="187"/>
      <c r="H78" s="171"/>
      <c r="I78" s="222"/>
      <c r="J78" s="309"/>
      <c r="K78" s="309"/>
      <c r="L78" s="310"/>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row>
    <row r="79" spans="1:749" s="13" customFormat="1" ht="30" customHeight="1" x14ac:dyDescent="0.25">
      <c r="A79" s="20" t="s">
        <v>535</v>
      </c>
      <c r="B79" s="29" t="s">
        <v>536</v>
      </c>
      <c r="C79" s="24" t="s">
        <v>88</v>
      </c>
      <c r="D79" s="21" t="s">
        <v>162</v>
      </c>
      <c r="E79" s="374"/>
      <c r="F79" s="192" t="s">
        <v>153</v>
      </c>
      <c r="G79" s="192">
        <v>26</v>
      </c>
      <c r="H79" s="160">
        <f>_xlfn.CEILING.MATH(G79*E79)</f>
        <v>0</v>
      </c>
      <c r="I79" s="97"/>
      <c r="J79" s="309"/>
      <c r="K79" s="14"/>
      <c r="L79" s="315"/>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row>
    <row r="80" spans="1:749" s="13" customFormat="1" ht="30" customHeight="1" x14ac:dyDescent="0.25">
      <c r="A80" s="20" t="s">
        <v>537</v>
      </c>
      <c r="B80" s="29" t="s">
        <v>538</v>
      </c>
      <c r="C80" s="24" t="s">
        <v>88</v>
      </c>
      <c r="D80" s="21" t="s">
        <v>162</v>
      </c>
      <c r="E80" s="374"/>
      <c r="F80" s="192" t="s">
        <v>153</v>
      </c>
      <c r="G80" s="192">
        <v>44</v>
      </c>
      <c r="H80" s="160">
        <f>_xlfn.CEILING.MATH(G80*E80)</f>
        <v>0</v>
      </c>
      <c r="I80" s="97"/>
      <c r="J80" s="309"/>
      <c r="K80" s="14"/>
      <c r="L80" s="315"/>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row>
    <row r="81" spans="1:749" s="13" customFormat="1" ht="30" customHeight="1" x14ac:dyDescent="0.25">
      <c r="A81" s="20" t="s">
        <v>539</v>
      </c>
      <c r="B81" s="29" t="s">
        <v>540</v>
      </c>
      <c r="C81" s="24" t="s">
        <v>88</v>
      </c>
      <c r="D81" s="21" t="s">
        <v>162</v>
      </c>
      <c r="E81" s="374"/>
      <c r="F81" s="192" t="s">
        <v>153</v>
      </c>
      <c r="G81" s="192">
        <v>55</v>
      </c>
      <c r="H81" s="160">
        <f>_xlfn.CEILING.MATH(G81*E81)</f>
        <v>0</v>
      </c>
      <c r="I81" s="97"/>
      <c r="J81" s="309"/>
      <c r="K81" s="14"/>
      <c r="L81" s="315"/>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row>
    <row r="82" spans="1:749" s="13" customFormat="1" ht="30" customHeight="1" x14ac:dyDescent="0.25">
      <c r="A82" s="20" t="s">
        <v>541</v>
      </c>
      <c r="B82" s="29" t="s">
        <v>542</v>
      </c>
      <c r="C82" s="24" t="s">
        <v>88</v>
      </c>
      <c r="D82" s="21" t="s">
        <v>162</v>
      </c>
      <c r="E82" s="156">
        <f>IF($D$12&gt;0,2,0)</f>
        <v>0</v>
      </c>
      <c r="F82" s="192" t="s">
        <v>153</v>
      </c>
      <c r="G82" s="192">
        <v>26</v>
      </c>
      <c r="H82" s="160">
        <f>_xlfn.CEILING.MATH(G82*E82)</f>
        <v>0</v>
      </c>
      <c r="I82" s="97"/>
      <c r="J82" s="309"/>
      <c r="K82" s="14"/>
      <c r="L82" s="315"/>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row>
    <row r="83" spans="1:749" s="13" customFormat="1" ht="15" customHeight="1" collapsed="1" x14ac:dyDescent="0.25">
      <c r="A83" s="4"/>
      <c r="B83" s="4"/>
      <c r="C83" s="4"/>
      <c r="D83" s="4"/>
      <c r="E83" s="159"/>
      <c r="F83" s="187"/>
      <c r="G83" s="187"/>
      <c r="H83" s="171"/>
      <c r="I83" s="222"/>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row>
    <row r="84" spans="1:749" s="13" customFormat="1" ht="15" customHeight="1" x14ac:dyDescent="0.25">
      <c r="A84" s="19" t="s">
        <v>543</v>
      </c>
      <c r="B84" s="391" t="s">
        <v>544</v>
      </c>
      <c r="C84" s="3"/>
      <c r="D84" s="3"/>
      <c r="E84" s="170"/>
      <c r="F84" s="476"/>
      <c r="G84" s="511"/>
      <c r="H84" s="313"/>
      <c r="I84" s="488"/>
      <c r="J84" s="4"/>
      <c r="K84" s="309"/>
      <c r="L84" s="310"/>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row>
    <row r="85" spans="1:749" s="13" customFormat="1" ht="15" customHeight="1" collapsed="1" x14ac:dyDescent="0.25">
      <c r="A85" s="4"/>
      <c r="B85" s="4"/>
      <c r="C85" s="4"/>
      <c r="D85" s="4"/>
      <c r="E85" s="159"/>
      <c r="F85" s="187"/>
      <c r="G85" s="187"/>
      <c r="H85" s="171"/>
      <c r="I85" s="222"/>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row>
    <row r="86" spans="1:749" s="13" customFormat="1" ht="15" customHeight="1" x14ac:dyDescent="0.25">
      <c r="A86" s="19" t="s">
        <v>545</v>
      </c>
      <c r="B86" s="19" t="s">
        <v>449</v>
      </c>
      <c r="C86" s="4"/>
      <c r="D86" s="4"/>
      <c r="E86" s="159"/>
      <c r="F86" s="187"/>
      <c r="G86" s="187"/>
      <c r="H86" s="171"/>
      <c r="I86" s="222"/>
      <c r="J86" s="309"/>
      <c r="K86" s="309"/>
      <c r="L86" s="310"/>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row>
    <row r="87" spans="1:749" s="13" customFormat="1" ht="30" customHeight="1" x14ac:dyDescent="0.25">
      <c r="A87" s="20" t="s">
        <v>546</v>
      </c>
      <c r="B87" s="29" t="s">
        <v>547</v>
      </c>
      <c r="C87" s="24" t="s">
        <v>88</v>
      </c>
      <c r="D87" s="21" t="s">
        <v>162</v>
      </c>
      <c r="E87" s="156">
        <f>IF(MOD(E15,2)=1,E15+1,E15)+IF(MOD(E17,2)=1,E17+1,E17)</f>
        <v>0</v>
      </c>
      <c r="F87" s="192">
        <v>13</v>
      </c>
      <c r="G87" s="192" t="s">
        <v>153</v>
      </c>
      <c r="H87" s="160">
        <f>(_xlfn.CEILING.MATH(F87*E87))</f>
        <v>0</v>
      </c>
      <c r="I87" s="97"/>
      <c r="J87" s="309"/>
      <c r="K87" s="14"/>
      <c r="L87" s="315"/>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row>
    <row r="88" spans="1:749" s="13" customFormat="1" ht="30" customHeight="1" x14ac:dyDescent="0.25">
      <c r="A88" s="20" t="s">
        <v>548</v>
      </c>
      <c r="B88" s="29" t="s">
        <v>453</v>
      </c>
      <c r="C88" s="24" t="s">
        <v>88</v>
      </c>
      <c r="D88" s="21" t="s">
        <v>162</v>
      </c>
      <c r="E88" s="156">
        <f>IF($E$14&lt;0,0,0)+IF($E$14=1,6,0)+IF($E$14=2,6,0)+IF($E$14=3,6,0)+IF($E$14=4,6,0)+IF($E$14=5,6,0)+IF($E$14=6,6,0)+IF($E$14&gt;=7,12,0)</f>
        <v>0</v>
      </c>
      <c r="F88" s="192">
        <v>7.3</v>
      </c>
      <c r="G88" s="192" t="s">
        <v>153</v>
      </c>
      <c r="H88" s="160">
        <f>(_xlfn.CEILING.MATH(F88*E88))</f>
        <v>0</v>
      </c>
      <c r="I88" s="97"/>
      <c r="J88" s="309"/>
      <c r="K88" s="14"/>
      <c r="L88" s="315"/>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row>
    <row r="89" spans="1:749" s="13" customFormat="1" ht="15" customHeight="1" collapsed="1" x14ac:dyDescent="0.25">
      <c r="A89" s="4"/>
      <c r="B89" s="4"/>
      <c r="C89" s="4"/>
      <c r="D89" s="4"/>
      <c r="E89" s="159"/>
      <c r="F89" s="187"/>
      <c r="G89" s="187"/>
      <c r="H89" s="171"/>
      <c r="I89" s="222"/>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row>
    <row r="90" spans="1:749" s="13" customFormat="1" ht="15" customHeight="1" x14ac:dyDescent="0.25">
      <c r="A90" s="19" t="s">
        <v>549</v>
      </c>
      <c r="B90" s="19" t="s">
        <v>455</v>
      </c>
      <c r="C90" s="4"/>
      <c r="D90" s="4"/>
      <c r="E90" s="159"/>
      <c r="F90" s="187"/>
      <c r="G90" s="187"/>
      <c r="H90" s="171"/>
      <c r="I90" s="222"/>
      <c r="J90" s="309"/>
      <c r="K90" s="309"/>
      <c r="L90" s="310"/>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row>
    <row r="91" spans="1:749" s="13" customFormat="1" ht="15" customHeight="1" x14ac:dyDescent="0.25">
      <c r="A91" s="20" t="s">
        <v>550</v>
      </c>
      <c r="B91" s="21" t="s">
        <v>457</v>
      </c>
      <c r="C91" s="24" t="s">
        <v>88</v>
      </c>
      <c r="D91" s="21" t="s">
        <v>162</v>
      </c>
      <c r="E91" s="156">
        <f>IF($E$12&gt;0,1,0)</f>
        <v>0</v>
      </c>
      <c r="F91" s="192" t="s">
        <v>153</v>
      </c>
      <c r="G91" s="192">
        <v>30</v>
      </c>
      <c r="H91" s="160">
        <f>_xlfn.CEILING.MATH(G91*E91)</f>
        <v>0</v>
      </c>
      <c r="I91" s="97"/>
      <c r="J91" s="309"/>
      <c r="K91" s="14"/>
      <c r="L91" s="315"/>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row>
    <row r="92" spans="1:749" s="13" customFormat="1" ht="15" customHeight="1" collapsed="1" x14ac:dyDescent="0.25">
      <c r="A92" s="4"/>
      <c r="B92" s="4"/>
      <c r="C92" s="4"/>
      <c r="D92" s="4"/>
      <c r="E92" s="159"/>
      <c r="F92" s="187"/>
      <c r="G92" s="187"/>
      <c r="H92" s="171"/>
      <c r="I92" s="222"/>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row>
    <row r="93" spans="1:749" s="13" customFormat="1" ht="15" customHeight="1" x14ac:dyDescent="0.25">
      <c r="A93" s="19" t="s">
        <v>551</v>
      </c>
      <c r="B93" s="19" t="s">
        <v>459</v>
      </c>
      <c r="C93" s="4"/>
      <c r="D93" s="4"/>
      <c r="E93" s="159"/>
      <c r="F93" s="187"/>
      <c r="G93" s="187"/>
      <c r="H93" s="171"/>
      <c r="I93" s="222"/>
      <c r="J93" s="309"/>
      <c r="K93" s="309"/>
      <c r="L93" s="310"/>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row>
    <row r="94" spans="1:749" s="13" customFormat="1" ht="15" customHeight="1" x14ac:dyDescent="0.25">
      <c r="A94" s="20" t="s">
        <v>552</v>
      </c>
      <c r="B94" s="21" t="s">
        <v>461</v>
      </c>
      <c r="C94" s="24" t="s">
        <v>88</v>
      </c>
      <c r="D94" s="21" t="s">
        <v>462</v>
      </c>
      <c r="E94" s="156">
        <f>_xlfn.CEILING.MATH(E12/3*2)</f>
        <v>0</v>
      </c>
      <c r="F94" s="192">
        <v>1.5</v>
      </c>
      <c r="G94" s="192" t="s">
        <v>153</v>
      </c>
      <c r="H94" s="160">
        <f>_xlfn.CEILING.MATH(F94*E94)</f>
        <v>0</v>
      </c>
      <c r="I94" s="97"/>
      <c r="J94" s="309"/>
      <c r="K94" s="14"/>
      <c r="L94" s="315"/>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row>
    <row r="95" spans="1:749" s="13" customFormat="1" ht="15" customHeight="1" x14ac:dyDescent="0.25">
      <c r="A95" s="20" t="s">
        <v>553</v>
      </c>
      <c r="B95" s="21" t="s">
        <v>464</v>
      </c>
      <c r="C95" s="24" t="s">
        <v>88</v>
      </c>
      <c r="D95" s="21" t="s">
        <v>162</v>
      </c>
      <c r="E95" s="156">
        <f>_xlfn.CEILING.MATH((E14+E15+E16+E17)/3*2)</f>
        <v>0</v>
      </c>
      <c r="F95" s="192">
        <v>1.5</v>
      </c>
      <c r="G95" s="192" t="s">
        <v>153</v>
      </c>
      <c r="H95" s="160">
        <f>_xlfn.CEILING.MATH(F95*E95)</f>
        <v>0</v>
      </c>
      <c r="I95" s="97"/>
      <c r="J95" s="309"/>
      <c r="K95" s="14"/>
      <c r="L95" s="315"/>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row>
    <row r="96" spans="1:749" s="13" customFormat="1" ht="15" customHeight="1" x14ac:dyDescent="0.25">
      <c r="A96" s="20" t="s">
        <v>554</v>
      </c>
      <c r="B96" s="21" t="s">
        <v>466</v>
      </c>
      <c r="C96" s="24" t="s">
        <v>88</v>
      </c>
      <c r="D96" s="21" t="s">
        <v>162</v>
      </c>
      <c r="E96" s="156">
        <f>IF($E$12&gt;0,1,0)</f>
        <v>0</v>
      </c>
      <c r="F96" s="192" t="s">
        <v>153</v>
      </c>
      <c r="G96" s="192">
        <v>15</v>
      </c>
      <c r="H96" s="160">
        <f>_xlfn.CEILING.MATH(G96*E96)</f>
        <v>0</v>
      </c>
      <c r="I96" s="97"/>
      <c r="J96" s="309"/>
      <c r="K96" s="14"/>
      <c r="L96" s="315"/>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row>
    <row r="97" spans="1:749" s="13" customFormat="1" ht="15" customHeight="1" x14ac:dyDescent="0.25">
      <c r="A97" s="20" t="s">
        <v>555</v>
      </c>
      <c r="B97" s="21" t="s">
        <v>468</v>
      </c>
      <c r="C97" s="24" t="s">
        <v>88</v>
      </c>
      <c r="D97" s="21" t="s">
        <v>162</v>
      </c>
      <c r="E97" s="156">
        <f>IF($E$14+$E$15+$E$16+$E$17&gt;0,1,0)</f>
        <v>0</v>
      </c>
      <c r="F97" s="192" t="s">
        <v>153</v>
      </c>
      <c r="G97" s="192">
        <v>8</v>
      </c>
      <c r="H97" s="160">
        <f>_xlfn.CEILING.MATH(G97*E97)</f>
        <v>0</v>
      </c>
      <c r="I97" s="97"/>
      <c r="J97" s="309"/>
      <c r="K97" s="14"/>
      <c r="L97" s="315"/>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row>
    <row r="98" spans="1:749" s="13" customFormat="1" ht="15" customHeight="1" collapsed="1" x14ac:dyDescent="0.25">
      <c r="A98" s="4"/>
      <c r="B98" s="4"/>
      <c r="C98" s="4"/>
      <c r="D98" s="4"/>
      <c r="E98" s="159"/>
      <c r="F98" s="187"/>
      <c r="G98" s="187"/>
      <c r="H98" s="171"/>
      <c r="I98" s="222"/>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row>
    <row r="99" spans="1:749" s="13" customFormat="1" ht="15" customHeight="1" x14ac:dyDescent="0.25">
      <c r="A99" s="19" t="s">
        <v>556</v>
      </c>
      <c r="B99" s="19" t="s">
        <v>43</v>
      </c>
      <c r="C99" s="4"/>
      <c r="D99" s="4"/>
      <c r="E99" s="159"/>
      <c r="F99" s="187"/>
      <c r="G99" s="187"/>
      <c r="H99" s="171"/>
      <c r="I99" s="222"/>
      <c r="J99" s="309"/>
      <c r="K99" s="309"/>
      <c r="L99" s="310"/>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row>
    <row r="100" spans="1:749" s="13" customFormat="1" ht="15" customHeight="1" x14ac:dyDescent="0.25">
      <c r="A100" s="20" t="s">
        <v>557</v>
      </c>
      <c r="B100" s="26" t="s">
        <v>471</v>
      </c>
      <c r="C100" s="24" t="s">
        <v>88</v>
      </c>
      <c r="D100" s="21" t="s">
        <v>472</v>
      </c>
      <c r="E100" s="156">
        <f>IF($E$16&gt;0,2,0)</f>
        <v>0</v>
      </c>
      <c r="F100" s="192">
        <v>12</v>
      </c>
      <c r="G100" s="192">
        <v>24</v>
      </c>
      <c r="H100" s="284">
        <f>_xlfn.CEILING.MATH(F100*E100)</f>
        <v>0</v>
      </c>
      <c r="I100" s="97"/>
      <c r="J100" s="309"/>
      <c r="K100" s="14"/>
      <c r="L100" s="315"/>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row>
    <row r="101" spans="1:749" s="13" customFormat="1" ht="15" customHeight="1" x14ac:dyDescent="0.25">
      <c r="A101" s="20" t="s">
        <v>558</v>
      </c>
      <c r="B101" s="26" t="s">
        <v>474</v>
      </c>
      <c r="C101" s="24" t="s">
        <v>88</v>
      </c>
      <c r="D101" s="21" t="s">
        <v>472</v>
      </c>
      <c r="E101" s="156">
        <f>(IF($E$19&gt;0,2,0))</f>
        <v>0</v>
      </c>
      <c r="F101" s="192">
        <v>12</v>
      </c>
      <c r="G101" s="192">
        <v>24</v>
      </c>
      <c r="H101" s="284">
        <f>_xlfn.CEILING.MATH(F101*E101)</f>
        <v>0</v>
      </c>
      <c r="I101" s="97"/>
      <c r="J101" s="309"/>
      <c r="K101" s="14"/>
      <c r="L101" s="315"/>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row>
    <row r="102" spans="1:749" s="13" customFormat="1" ht="15" customHeight="1" x14ac:dyDescent="0.25">
      <c r="A102" s="20" t="s">
        <v>559</v>
      </c>
      <c r="B102" s="26" t="s">
        <v>476</v>
      </c>
      <c r="C102" s="24" t="s">
        <v>88</v>
      </c>
      <c r="D102" s="21" t="s">
        <v>472</v>
      </c>
      <c r="E102" s="156">
        <f>_xlfn.CEILING.MATH(+IF($E$14+$E$20=0,0,0)+IF($E$14+$E$20&gt;0,1,0))</f>
        <v>0</v>
      </c>
      <c r="F102" s="192">
        <v>7.33</v>
      </c>
      <c r="G102" s="192">
        <v>44</v>
      </c>
      <c r="H102" s="160">
        <f t="shared" ref="H102" si="2">_xlfn.CEILING.MATH(G102*E102)</f>
        <v>0</v>
      </c>
      <c r="I102" s="97"/>
      <c r="J102" s="309"/>
      <c r="K102" s="14"/>
      <c r="L102" s="315"/>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row>
    <row r="103" spans="1:749" s="13" customFormat="1" ht="15" customHeight="1" x14ac:dyDescent="0.25">
      <c r="A103" s="20" t="s">
        <v>560</v>
      </c>
      <c r="B103" s="26" t="s">
        <v>478</v>
      </c>
      <c r="C103" s="24" t="s">
        <v>88</v>
      </c>
      <c r="D103" s="21" t="s">
        <v>162</v>
      </c>
      <c r="E103" s="156">
        <f>IF($E$12&gt;0,1,0)</f>
        <v>0</v>
      </c>
      <c r="F103" s="192" t="s">
        <v>153</v>
      </c>
      <c r="G103" s="192">
        <v>30</v>
      </c>
      <c r="H103" s="160">
        <f>_xlfn.CEILING.MATH(G103*E103)</f>
        <v>0</v>
      </c>
      <c r="I103" s="97"/>
      <c r="J103" s="309"/>
      <c r="K103" s="14"/>
      <c r="L103" s="315"/>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row>
    <row r="104" spans="1:749" s="13" customFormat="1" ht="15" customHeight="1" x14ac:dyDescent="0.25">
      <c r="A104" s="20" t="s">
        <v>561</v>
      </c>
      <c r="B104" s="21" t="s">
        <v>480</v>
      </c>
      <c r="C104" s="24" t="s">
        <v>68</v>
      </c>
      <c r="D104" s="21" t="s">
        <v>162</v>
      </c>
      <c r="E104" s="156">
        <f>IF($E$12&gt;0,1,0)</f>
        <v>0</v>
      </c>
      <c r="F104" s="192" t="s">
        <v>153</v>
      </c>
      <c r="G104" s="192">
        <v>18</v>
      </c>
      <c r="H104" s="160">
        <f>_xlfn.CEILING.MATH(G104*E104)</f>
        <v>0</v>
      </c>
      <c r="I104" s="97"/>
      <c r="J104" s="309"/>
      <c r="K104" s="14"/>
      <c r="L104" s="315"/>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row>
    <row r="105" spans="1:749" s="13" customFormat="1" ht="15" customHeight="1" x14ac:dyDescent="0.25">
      <c r="A105" s="20" t="s">
        <v>562</v>
      </c>
      <c r="B105" s="21" t="s">
        <v>482</v>
      </c>
      <c r="C105" s="24" t="s">
        <v>88</v>
      </c>
      <c r="D105" s="21" t="s">
        <v>162</v>
      </c>
      <c r="E105" s="156">
        <f>IF($E$12&gt;0,1,0)</f>
        <v>0</v>
      </c>
      <c r="F105" s="192" t="s">
        <v>153</v>
      </c>
      <c r="G105" s="192">
        <v>20</v>
      </c>
      <c r="H105" s="160">
        <f>_xlfn.CEILING.MATH(G105*E105)</f>
        <v>0</v>
      </c>
      <c r="I105" s="97"/>
      <c r="J105" s="309"/>
      <c r="K105" s="14"/>
      <c r="L105" s="315"/>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row>
    <row r="106" spans="1:749" s="13" customFormat="1" ht="15" customHeight="1" x14ac:dyDescent="0.25">
      <c r="A106" s="20" t="s">
        <v>563</v>
      </c>
      <c r="B106" s="21" t="s">
        <v>484</v>
      </c>
      <c r="C106" s="24" t="s">
        <v>64</v>
      </c>
      <c r="D106" s="21" t="s">
        <v>162</v>
      </c>
      <c r="E106" s="156">
        <f>_xlfn.CEILING.MATH(E16+E19+E20)</f>
        <v>0</v>
      </c>
      <c r="F106" s="192">
        <v>2.5</v>
      </c>
      <c r="G106" s="192" t="s">
        <v>153</v>
      </c>
      <c r="H106" s="160">
        <f>_xlfn.CEILING.MATH(F106*E106)</f>
        <v>0</v>
      </c>
      <c r="I106" s="97"/>
      <c r="J106" s="309"/>
      <c r="K106" s="14"/>
      <c r="L106" s="315"/>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row>
    <row r="107" spans="1:749" s="13" customFormat="1" ht="15" customHeight="1" x14ac:dyDescent="0.25">
      <c r="A107" s="20" t="s">
        <v>564</v>
      </c>
      <c r="B107" s="21" t="s">
        <v>565</v>
      </c>
      <c r="C107" s="24" t="s">
        <v>64</v>
      </c>
      <c r="D107" s="21" t="s">
        <v>162</v>
      </c>
      <c r="E107" s="156">
        <f>IF($E$12&gt;0,2,0)</f>
        <v>0</v>
      </c>
      <c r="F107" s="192">
        <v>5</v>
      </c>
      <c r="G107" s="192" t="s">
        <v>153</v>
      </c>
      <c r="H107" s="160">
        <f>_xlfn.CEILING.MATH(F107*E107)</f>
        <v>0</v>
      </c>
      <c r="I107" s="97"/>
      <c r="J107" s="309"/>
      <c r="K107" s="14"/>
      <c r="L107" s="315"/>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row>
    <row r="108" spans="1:749" s="13" customFormat="1" ht="15" customHeight="1" collapsed="1" x14ac:dyDescent="0.25">
      <c r="A108" s="4"/>
      <c r="B108" s="4"/>
      <c r="C108" s="4"/>
      <c r="D108" s="4"/>
      <c r="E108" s="159"/>
      <c r="F108" s="187"/>
      <c r="G108" s="187"/>
      <c r="H108" s="171"/>
      <c r="I108" s="222"/>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row>
    <row r="109" spans="1:749" s="13" customFormat="1" ht="15" customHeight="1" x14ac:dyDescent="0.25">
      <c r="A109" s="19" t="s">
        <v>566</v>
      </c>
      <c r="B109" s="19" t="s">
        <v>31</v>
      </c>
      <c r="C109" s="4"/>
      <c r="D109" s="4"/>
      <c r="E109" s="159"/>
      <c r="F109" s="187"/>
      <c r="G109" s="187"/>
      <c r="H109" s="171"/>
      <c r="I109" s="222"/>
      <c r="J109" s="309"/>
      <c r="K109" s="309"/>
      <c r="L109" s="310"/>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row>
    <row r="110" spans="1:749" s="13" customFormat="1" ht="15" customHeight="1" x14ac:dyDescent="0.25">
      <c r="A110" s="20" t="s">
        <v>567</v>
      </c>
      <c r="B110" s="21" t="s">
        <v>568</v>
      </c>
      <c r="C110" s="24" t="s">
        <v>88</v>
      </c>
      <c r="D110" s="21" t="s">
        <v>162</v>
      </c>
      <c r="E110" s="156">
        <f>IF($E$12&gt;0,1,0)</f>
        <v>0</v>
      </c>
      <c r="F110" s="192" t="s">
        <v>153</v>
      </c>
      <c r="G110" s="192">
        <v>24</v>
      </c>
      <c r="H110" s="160">
        <f t="shared" ref="H110:H120" si="3">_xlfn.CEILING.MATH(G110*E110)</f>
        <v>0</v>
      </c>
      <c r="I110" s="97"/>
      <c r="J110" s="309"/>
      <c r="K110" s="14"/>
      <c r="L110" s="315"/>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row>
    <row r="111" spans="1:749" s="13" customFormat="1" ht="15" customHeight="1" x14ac:dyDescent="0.25">
      <c r="A111" s="20" t="s">
        <v>569</v>
      </c>
      <c r="B111" s="21" t="s">
        <v>570</v>
      </c>
      <c r="C111" s="24" t="s">
        <v>88</v>
      </c>
      <c r="D111" s="21" t="s">
        <v>162</v>
      </c>
      <c r="E111" s="156">
        <f>IF($E$12&gt;0,1,0)</f>
        <v>0</v>
      </c>
      <c r="F111" s="192" t="s">
        <v>153</v>
      </c>
      <c r="G111" s="192">
        <v>20</v>
      </c>
      <c r="H111" s="160">
        <f t="shared" si="3"/>
        <v>0</v>
      </c>
      <c r="I111" s="97"/>
      <c r="J111" s="309"/>
      <c r="K111" s="14"/>
      <c r="L111" s="315"/>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row>
    <row r="112" spans="1:749" s="13" customFormat="1" ht="15" customHeight="1" x14ac:dyDescent="0.25">
      <c r="A112" s="20" t="s">
        <v>571</v>
      </c>
      <c r="B112" s="21" t="s">
        <v>493</v>
      </c>
      <c r="C112" s="24" t="s">
        <v>88</v>
      </c>
      <c r="D112" s="21" t="s">
        <v>162</v>
      </c>
      <c r="E112" s="156">
        <f>IF($E$12&gt;0,1,0)</f>
        <v>0</v>
      </c>
      <c r="F112" s="192" t="s">
        <v>153</v>
      </c>
      <c r="G112" s="192">
        <v>20</v>
      </c>
      <c r="H112" s="160">
        <f t="shared" si="3"/>
        <v>0</v>
      </c>
      <c r="I112" s="97"/>
      <c r="J112" s="309"/>
      <c r="K112" s="14"/>
      <c r="L112" s="315"/>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row>
    <row r="113" spans="1:749" s="13" customFormat="1" ht="15" customHeight="1" x14ac:dyDescent="0.25">
      <c r="A113" s="20" t="s">
        <v>572</v>
      </c>
      <c r="B113" s="21" t="s">
        <v>573</v>
      </c>
      <c r="C113" s="24" t="s">
        <v>88</v>
      </c>
      <c r="D113" s="21" t="s">
        <v>162</v>
      </c>
      <c r="E113" s="156">
        <f>IF($E$12&lt;0,0,0)+IF($E$12=1,2,0)+IF($E$12&gt;1,2,0)+IF($E$12&gt;60,1,0)</f>
        <v>0</v>
      </c>
      <c r="F113" s="192" t="s">
        <v>153</v>
      </c>
      <c r="G113" s="192">
        <v>10</v>
      </c>
      <c r="H113" s="160">
        <f t="shared" si="3"/>
        <v>0</v>
      </c>
      <c r="I113" s="97"/>
      <c r="J113" s="309"/>
      <c r="K113" s="14"/>
      <c r="L113" s="315"/>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row>
    <row r="114" spans="1:749" s="13" customFormat="1" ht="15" customHeight="1" x14ac:dyDescent="0.25">
      <c r="A114" s="20" t="s">
        <v>574</v>
      </c>
      <c r="B114" s="21" t="s">
        <v>575</v>
      </c>
      <c r="C114" s="24" t="s">
        <v>88</v>
      </c>
      <c r="D114" s="21" t="s">
        <v>162</v>
      </c>
      <c r="E114" s="156">
        <f>IF($E$12&lt;0,0,0)+IF($E$12=1,2,0)+IF($E$12&gt;1,2,0)+IF($E$12&gt;60,1,0)</f>
        <v>0</v>
      </c>
      <c r="F114" s="192" t="s">
        <v>153</v>
      </c>
      <c r="G114" s="192">
        <v>12</v>
      </c>
      <c r="H114" s="160">
        <f t="shared" si="3"/>
        <v>0</v>
      </c>
      <c r="I114" s="97"/>
      <c r="J114" s="309"/>
      <c r="K114" s="14"/>
      <c r="L114" s="315"/>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row>
    <row r="115" spans="1:749" s="13" customFormat="1" ht="15" customHeight="1" x14ac:dyDescent="0.25">
      <c r="A115" s="20" t="s">
        <v>576</v>
      </c>
      <c r="B115" s="21" t="s">
        <v>499</v>
      </c>
      <c r="C115" s="24" t="s">
        <v>64</v>
      </c>
      <c r="D115" s="21" t="s">
        <v>162</v>
      </c>
      <c r="E115" s="156">
        <f>IF($E$12&gt;0,1,0)</f>
        <v>0</v>
      </c>
      <c r="F115" s="192" t="s">
        <v>153</v>
      </c>
      <c r="G115" s="192">
        <v>20</v>
      </c>
      <c r="H115" s="160">
        <f t="shared" si="3"/>
        <v>0</v>
      </c>
      <c r="I115" s="97"/>
      <c r="J115" s="309"/>
      <c r="K115" s="14"/>
      <c r="L115" s="315"/>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row>
    <row r="116" spans="1:749" s="13" customFormat="1" ht="15" customHeight="1" x14ac:dyDescent="0.25">
      <c r="A116" s="20" t="s">
        <v>577</v>
      </c>
      <c r="B116" s="21" t="s">
        <v>501</v>
      </c>
      <c r="C116" s="24" t="s">
        <v>64</v>
      </c>
      <c r="D116" s="21" t="s">
        <v>162</v>
      </c>
      <c r="E116" s="156">
        <f>IF($E$12&lt;0,0,0)+IF($E$12=1,2,0)+IF($E$12&gt;1,2,0)+IF($E$12&gt;60,1,0)</f>
        <v>0</v>
      </c>
      <c r="F116" s="192" t="s">
        <v>153</v>
      </c>
      <c r="G116" s="192">
        <v>12</v>
      </c>
      <c r="H116" s="160">
        <f t="shared" si="3"/>
        <v>0</v>
      </c>
      <c r="I116" s="97"/>
      <c r="J116" s="309"/>
      <c r="K116" s="14"/>
      <c r="L116" s="315"/>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row>
    <row r="117" spans="1:749" s="13" customFormat="1" ht="15" customHeight="1" x14ac:dyDescent="0.25">
      <c r="A117" s="20" t="s">
        <v>578</v>
      </c>
      <c r="B117" s="21" t="s">
        <v>503</v>
      </c>
      <c r="C117" s="24" t="s">
        <v>88</v>
      </c>
      <c r="D117" s="21" t="s">
        <v>162</v>
      </c>
      <c r="E117" s="156">
        <f>IF($E$12&gt;0,1,0)</f>
        <v>0</v>
      </c>
      <c r="F117" s="192" t="s">
        <v>153</v>
      </c>
      <c r="G117" s="192">
        <v>8</v>
      </c>
      <c r="H117" s="160">
        <f t="shared" si="3"/>
        <v>0</v>
      </c>
      <c r="I117" s="97"/>
      <c r="J117" s="309"/>
      <c r="K117" s="14"/>
      <c r="L117" s="315"/>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row>
    <row r="118" spans="1:749" s="13" customFormat="1" ht="15" customHeight="1" x14ac:dyDescent="0.25">
      <c r="A118" s="20" t="s">
        <v>579</v>
      </c>
      <c r="B118" s="21" t="s">
        <v>505</v>
      </c>
      <c r="C118" s="24" t="s">
        <v>88</v>
      </c>
      <c r="D118" s="21" t="s">
        <v>162</v>
      </c>
      <c r="E118" s="156">
        <f>IF($E$12&gt;0,1,0)</f>
        <v>0</v>
      </c>
      <c r="F118" s="192" t="s">
        <v>153</v>
      </c>
      <c r="G118" s="192">
        <v>40</v>
      </c>
      <c r="H118" s="160">
        <f t="shared" si="3"/>
        <v>0</v>
      </c>
      <c r="I118" s="97"/>
      <c r="J118" s="309"/>
      <c r="K118" s="14"/>
      <c r="L118" s="315"/>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row>
    <row r="119" spans="1:749" s="13" customFormat="1" ht="15" customHeight="1" x14ac:dyDescent="0.25">
      <c r="A119" s="20" t="s">
        <v>580</v>
      </c>
      <c r="B119" s="21" t="s">
        <v>507</v>
      </c>
      <c r="C119" s="24" t="s">
        <v>88</v>
      </c>
      <c r="D119" s="21" t="s">
        <v>162</v>
      </c>
      <c r="E119" s="156">
        <f>IF($E$12&gt;0,1,0)</f>
        <v>0</v>
      </c>
      <c r="F119" s="192" t="s">
        <v>153</v>
      </c>
      <c r="G119" s="192">
        <v>12</v>
      </c>
      <c r="H119" s="160">
        <f t="shared" si="3"/>
        <v>0</v>
      </c>
      <c r="I119" s="97"/>
      <c r="J119" s="309"/>
      <c r="K119" s="14"/>
      <c r="L119" s="315"/>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row>
    <row r="120" spans="1:749" s="13" customFormat="1" ht="15" customHeight="1" x14ac:dyDescent="0.25">
      <c r="A120" s="20" t="s">
        <v>581</v>
      </c>
      <c r="B120" s="21" t="s">
        <v>509</v>
      </c>
      <c r="C120" s="24" t="s">
        <v>88</v>
      </c>
      <c r="D120" s="21" t="s">
        <v>162</v>
      </c>
      <c r="E120" s="156">
        <f>IF($E$12&lt;0,0,0)+IF($E$12=1,2,0)+IF($E$12&gt;1,2,0)+IF($E$12&gt;60,1,0)</f>
        <v>0</v>
      </c>
      <c r="F120" s="192" t="s">
        <v>153</v>
      </c>
      <c r="G120" s="192">
        <v>8</v>
      </c>
      <c r="H120" s="160">
        <f t="shared" si="3"/>
        <v>0</v>
      </c>
      <c r="I120" s="97"/>
      <c r="J120" s="309"/>
      <c r="K120" s="14"/>
      <c r="L120" s="315"/>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row>
    <row r="121" spans="1:749" s="13" customFormat="1" ht="15" customHeight="1" x14ac:dyDescent="0.25">
      <c r="A121" s="20" t="s">
        <v>582</v>
      </c>
      <c r="B121" s="21" t="s">
        <v>511</v>
      </c>
      <c r="C121" s="24" t="s">
        <v>70</v>
      </c>
      <c r="D121" s="21" t="s">
        <v>512</v>
      </c>
      <c r="E121" s="374"/>
      <c r="F121" s="192" t="s">
        <v>153</v>
      </c>
      <c r="G121" s="192">
        <v>15</v>
      </c>
      <c r="H121" s="160">
        <f>_xlfn.CEILING.MATH(G121*E121)</f>
        <v>0</v>
      </c>
      <c r="I121" s="97"/>
      <c r="J121" s="309"/>
      <c r="K121" s="14"/>
      <c r="L121" s="315"/>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row>
    <row r="122" spans="1:749" s="13" customFormat="1" ht="15" customHeight="1" collapsed="1" x14ac:dyDescent="0.25">
      <c r="A122" s="4"/>
      <c r="B122" s="4"/>
      <c r="C122" s="4"/>
      <c r="D122" s="4"/>
      <c r="E122" s="159"/>
      <c r="F122" s="187"/>
      <c r="G122" s="187"/>
      <c r="H122" s="171"/>
      <c r="I122" s="222"/>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row>
    <row r="123" spans="1:749" s="13" customFormat="1" ht="15" customHeight="1" x14ac:dyDescent="0.25">
      <c r="A123" s="19" t="s">
        <v>583</v>
      </c>
      <c r="B123" s="19" t="s">
        <v>514</v>
      </c>
      <c r="C123" s="4"/>
      <c r="D123" s="4"/>
      <c r="E123" s="159"/>
      <c r="F123" s="187"/>
      <c r="G123" s="187"/>
      <c r="H123" s="171"/>
      <c r="I123" s="222"/>
      <c r="J123" s="309"/>
      <c r="K123" s="309"/>
      <c r="L123" s="310"/>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row>
    <row r="124" spans="1:749" s="13" customFormat="1" ht="15" customHeight="1" x14ac:dyDescent="0.25">
      <c r="A124" s="20" t="s">
        <v>584</v>
      </c>
      <c r="B124" s="21" t="s">
        <v>516</v>
      </c>
      <c r="C124" s="24" t="s">
        <v>88</v>
      </c>
      <c r="D124" s="21" t="s">
        <v>162</v>
      </c>
      <c r="E124" s="156">
        <f>IF($E$12&gt;0,1,0)</f>
        <v>0</v>
      </c>
      <c r="F124" s="192" t="s">
        <v>153</v>
      </c>
      <c r="G124" s="192">
        <v>8</v>
      </c>
      <c r="H124" s="160">
        <f>_xlfn.CEILING.MATH(G124*E124)</f>
        <v>0</v>
      </c>
      <c r="I124" s="97"/>
      <c r="J124" s="309"/>
      <c r="K124" s="14"/>
      <c r="L124" s="315"/>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row>
    <row r="125" spans="1:749" s="13" customFormat="1" ht="15" customHeight="1" collapsed="1" x14ac:dyDescent="0.25">
      <c r="A125" s="4"/>
      <c r="B125" s="4"/>
      <c r="C125" s="4"/>
      <c r="D125" s="4"/>
      <c r="E125" s="159"/>
      <c r="F125" s="187"/>
      <c r="G125" s="187"/>
      <c r="H125" s="171"/>
      <c r="I125" s="222"/>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row>
    <row r="126" spans="1:749" s="13" customFormat="1" ht="15" customHeight="1" x14ac:dyDescent="0.25">
      <c r="A126" s="19" t="s">
        <v>585</v>
      </c>
      <c r="B126" s="19" t="s">
        <v>518</v>
      </c>
      <c r="C126" s="4"/>
      <c r="D126" s="4"/>
      <c r="E126" s="159"/>
      <c r="F126" s="187"/>
      <c r="G126" s="187"/>
      <c r="H126" s="171"/>
      <c r="I126" s="222"/>
      <c r="J126" s="309"/>
      <c r="K126" s="309"/>
      <c r="L126" s="310"/>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row>
    <row r="127" spans="1:749" s="13" customFormat="1" ht="15" customHeight="1" x14ac:dyDescent="0.25">
      <c r="A127" s="20" t="s">
        <v>586</v>
      </c>
      <c r="B127" s="21" t="s">
        <v>520</v>
      </c>
      <c r="C127" s="24" t="s">
        <v>88</v>
      </c>
      <c r="D127" s="21" t="s">
        <v>162</v>
      </c>
      <c r="E127" s="156">
        <f>IF($E$12&gt;0,2,0)</f>
        <v>0</v>
      </c>
      <c r="F127" s="192" t="s">
        <v>153</v>
      </c>
      <c r="G127" s="192">
        <v>24</v>
      </c>
      <c r="H127" s="160">
        <f>_xlfn.CEILING.MATH(G127*E127)</f>
        <v>0</v>
      </c>
      <c r="I127" s="97"/>
      <c r="J127" s="309"/>
      <c r="K127" s="14"/>
      <c r="L127" s="315"/>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row>
    <row r="128" spans="1:749" s="13" customFormat="1" ht="15" customHeight="1" x14ac:dyDescent="0.25">
      <c r="A128" s="20" t="s">
        <v>587</v>
      </c>
      <c r="B128" s="21" t="s">
        <v>522</v>
      </c>
      <c r="C128" s="24" t="s">
        <v>88</v>
      </c>
      <c r="D128" s="21" t="s">
        <v>162</v>
      </c>
      <c r="E128" s="156">
        <f>IF($E$12&gt;0,1,0)</f>
        <v>0</v>
      </c>
      <c r="F128" s="192" t="s">
        <v>153</v>
      </c>
      <c r="G128" s="192">
        <v>40</v>
      </c>
      <c r="H128" s="160">
        <f>_xlfn.CEILING.MATH(G128*E128)</f>
        <v>0</v>
      </c>
      <c r="I128" s="97"/>
      <c r="J128" s="309"/>
      <c r="K128" s="14"/>
      <c r="L128" s="315"/>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row>
    <row r="129" spans="1:749" s="13" customFormat="1" ht="15" customHeight="1" x14ac:dyDescent="0.25">
      <c r="A129" s="20" t="s">
        <v>588</v>
      </c>
      <c r="B129" s="21" t="s">
        <v>524</v>
      </c>
      <c r="C129" s="24" t="s">
        <v>88</v>
      </c>
      <c r="D129" s="21" t="s">
        <v>162</v>
      </c>
      <c r="E129" s="156">
        <f>IF($E$12&gt;0,1,0)</f>
        <v>0</v>
      </c>
      <c r="F129" s="192" t="s">
        <v>153</v>
      </c>
      <c r="G129" s="192">
        <v>40</v>
      </c>
      <c r="H129" s="160">
        <f>_xlfn.CEILING.MATH(G129*E129)</f>
        <v>0</v>
      </c>
      <c r="I129" s="97"/>
      <c r="J129" s="309"/>
      <c r="K129" s="14"/>
      <c r="L129" s="315"/>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row>
    <row r="130" spans="1:749" s="13" customFormat="1" ht="15" customHeight="1" x14ac:dyDescent="0.25">
      <c r="A130" s="20" t="s">
        <v>589</v>
      </c>
      <c r="B130" s="21" t="s">
        <v>526</v>
      </c>
      <c r="C130" s="24" t="s">
        <v>88</v>
      </c>
      <c r="D130" s="21" t="s">
        <v>162</v>
      </c>
      <c r="E130" s="156">
        <f>IF($E$12&gt;0,1,0)</f>
        <v>0</v>
      </c>
      <c r="F130" s="192" t="s">
        <v>153</v>
      </c>
      <c r="G130" s="192">
        <v>10</v>
      </c>
      <c r="H130" s="160">
        <f>_xlfn.CEILING.MATH(G130*E130)</f>
        <v>0</v>
      </c>
      <c r="I130" s="97"/>
      <c r="J130" s="309"/>
      <c r="K130" s="14"/>
      <c r="L130" s="315"/>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row>
    <row r="131" spans="1:749" s="13" customFormat="1" ht="15" customHeight="1" x14ac:dyDescent="0.25">
      <c r="A131" s="20" t="s">
        <v>590</v>
      </c>
      <c r="B131" s="21" t="s">
        <v>528</v>
      </c>
      <c r="C131" s="24" t="s">
        <v>68</v>
      </c>
      <c r="D131" s="21" t="s">
        <v>141</v>
      </c>
      <c r="E131" s="156">
        <f>IF($E$12&gt;0,1,0)</f>
        <v>0</v>
      </c>
      <c r="F131" s="192" t="s">
        <v>153</v>
      </c>
      <c r="G131" s="192">
        <v>10</v>
      </c>
      <c r="H131" s="160">
        <f>_xlfn.CEILING.MATH(G131*E131)</f>
        <v>0</v>
      </c>
      <c r="I131" s="97"/>
      <c r="J131" s="309"/>
      <c r="K131" s="14"/>
      <c r="L131" s="315"/>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row>
    <row r="132" spans="1:749" s="13" customFormat="1" ht="15" customHeight="1" collapsed="1" x14ac:dyDescent="0.25">
      <c r="A132" s="4"/>
      <c r="B132" s="4"/>
      <c r="C132" s="4"/>
      <c r="D132" s="4"/>
      <c r="E132" s="159"/>
      <c r="F132" s="187"/>
      <c r="G132" s="187"/>
      <c r="H132" s="171"/>
      <c r="I132" s="222"/>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row>
    <row r="133" spans="1:749" s="13" customFormat="1" ht="15" customHeight="1" x14ac:dyDescent="0.25">
      <c r="A133" s="19" t="s">
        <v>591</v>
      </c>
      <c r="B133" s="19" t="s">
        <v>530</v>
      </c>
      <c r="C133" s="4"/>
      <c r="D133" s="4"/>
      <c r="E133" s="159"/>
      <c r="F133" s="187"/>
      <c r="G133" s="187"/>
      <c r="H133" s="171"/>
      <c r="I133" s="222"/>
      <c r="J133" s="309"/>
      <c r="K133" s="309"/>
      <c r="L133" s="310"/>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row>
    <row r="134" spans="1:749" s="13" customFormat="1" ht="15" customHeight="1" x14ac:dyDescent="0.25">
      <c r="A134" s="20" t="s">
        <v>592</v>
      </c>
      <c r="B134" s="21" t="s">
        <v>532</v>
      </c>
      <c r="C134" s="24" t="s">
        <v>88</v>
      </c>
      <c r="D134" s="21" t="s">
        <v>162</v>
      </c>
      <c r="E134" s="156">
        <f>IF($E$12&gt;0,1,0)</f>
        <v>0</v>
      </c>
      <c r="F134" s="192" t="s">
        <v>153</v>
      </c>
      <c r="G134" s="192">
        <v>30</v>
      </c>
      <c r="H134" s="160">
        <f>_xlfn.CEILING.MATH(G134*E134)</f>
        <v>0</v>
      </c>
      <c r="I134" s="97"/>
      <c r="J134" s="309"/>
      <c r="K134" s="14"/>
      <c r="L134" s="315"/>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row>
    <row r="135" spans="1:749" s="13" customFormat="1" ht="15" customHeight="1" collapsed="1" x14ac:dyDescent="0.25">
      <c r="A135" s="4"/>
      <c r="B135" s="4"/>
      <c r="C135" s="4"/>
      <c r="D135" s="4"/>
      <c r="E135" s="159"/>
      <c r="F135" s="187"/>
      <c r="G135" s="187"/>
      <c r="H135" s="171"/>
      <c r="I135" s="222"/>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row>
    <row r="136" spans="1:749" s="13" customFormat="1" ht="15" customHeight="1" x14ac:dyDescent="0.25">
      <c r="A136" s="19" t="s">
        <v>593</v>
      </c>
      <c r="B136" s="19" t="s">
        <v>534</v>
      </c>
      <c r="C136" s="4"/>
      <c r="D136" s="4"/>
      <c r="E136" s="159"/>
      <c r="F136" s="187"/>
      <c r="G136" s="187"/>
      <c r="H136" s="171"/>
      <c r="I136" s="222"/>
      <c r="J136" s="309"/>
      <c r="K136" s="309"/>
      <c r="L136" s="310"/>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row>
    <row r="137" spans="1:749" s="13" customFormat="1" ht="30" customHeight="1" x14ac:dyDescent="0.25">
      <c r="A137" s="20" t="s">
        <v>594</v>
      </c>
      <c r="B137" s="29" t="s">
        <v>536</v>
      </c>
      <c r="C137" s="24" t="s">
        <v>88</v>
      </c>
      <c r="D137" s="21" t="s">
        <v>162</v>
      </c>
      <c r="E137" s="374"/>
      <c r="F137" s="192" t="s">
        <v>153</v>
      </c>
      <c r="G137" s="192">
        <v>26</v>
      </c>
      <c r="H137" s="160">
        <f>_xlfn.CEILING.MATH(G137*E137)</f>
        <v>0</v>
      </c>
      <c r="I137" s="97"/>
      <c r="J137" s="309"/>
      <c r="K137" s="14"/>
      <c r="L137" s="315"/>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row>
    <row r="138" spans="1:749" s="13" customFormat="1" ht="30" customHeight="1" x14ac:dyDescent="0.25">
      <c r="A138" s="20" t="s">
        <v>595</v>
      </c>
      <c r="B138" s="29" t="s">
        <v>538</v>
      </c>
      <c r="C138" s="24" t="s">
        <v>88</v>
      </c>
      <c r="D138" s="21" t="s">
        <v>162</v>
      </c>
      <c r="E138" s="374"/>
      <c r="F138" s="192" t="s">
        <v>153</v>
      </c>
      <c r="G138" s="192">
        <v>44</v>
      </c>
      <c r="H138" s="160">
        <f>_xlfn.CEILING.MATH(G138*E138)</f>
        <v>0</v>
      </c>
      <c r="I138" s="97"/>
      <c r="J138" s="309"/>
      <c r="K138" s="14"/>
      <c r="L138" s="315"/>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row>
    <row r="139" spans="1:749" s="13" customFormat="1" ht="30" customHeight="1" x14ac:dyDescent="0.25">
      <c r="A139" s="20" t="s">
        <v>596</v>
      </c>
      <c r="B139" s="29" t="s">
        <v>540</v>
      </c>
      <c r="C139" s="24" t="s">
        <v>88</v>
      </c>
      <c r="D139" s="21" t="s">
        <v>162</v>
      </c>
      <c r="E139" s="374"/>
      <c r="F139" s="192" t="s">
        <v>153</v>
      </c>
      <c r="G139" s="192">
        <v>55</v>
      </c>
      <c r="H139" s="160">
        <f>_xlfn.CEILING.MATH(G139*E139)</f>
        <v>0</v>
      </c>
      <c r="I139" s="97"/>
      <c r="J139" s="309"/>
      <c r="K139" s="14"/>
      <c r="L139" s="315"/>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row>
    <row r="140" spans="1:749" s="13" customFormat="1" ht="30" customHeight="1" x14ac:dyDescent="0.25">
      <c r="A140" s="20" t="s">
        <v>597</v>
      </c>
      <c r="B140" s="29" t="s">
        <v>542</v>
      </c>
      <c r="C140" s="24" t="s">
        <v>88</v>
      </c>
      <c r="D140" s="21" t="s">
        <v>162</v>
      </c>
      <c r="E140" s="156">
        <f>IF($E$12&gt;0,2,0)</f>
        <v>0</v>
      </c>
      <c r="F140" s="192" t="s">
        <v>153</v>
      </c>
      <c r="G140" s="192">
        <v>26</v>
      </c>
      <c r="H140" s="160">
        <f>_xlfn.CEILING.MATH(G140*E140)</f>
        <v>0</v>
      </c>
      <c r="I140" s="97"/>
      <c r="J140" s="309"/>
      <c r="K140" s="14"/>
      <c r="L140" s="315"/>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row>
    <row r="141" spans="1:749" s="13" customFormat="1" ht="15" customHeight="1" x14ac:dyDescent="0.25">
      <c r="A141" s="316"/>
      <c r="B141" s="379"/>
      <c r="C141" s="379"/>
      <c r="D141" s="379"/>
      <c r="E141" s="201"/>
      <c r="F141" s="474"/>
      <c r="G141" s="474"/>
      <c r="H141" s="183"/>
      <c r="I141" s="222"/>
      <c r="J141" s="309"/>
      <c r="K141" s="14"/>
      <c r="L141" s="315"/>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row>
    <row r="142" spans="1:749" s="13" customFormat="1" ht="15" customHeight="1" x14ac:dyDescent="0.25">
      <c r="A142" s="19" t="s">
        <v>598</v>
      </c>
      <c r="B142" s="391" t="s">
        <v>599</v>
      </c>
      <c r="C142" s="3"/>
      <c r="D142" s="3"/>
      <c r="E142" s="170"/>
      <c r="F142" s="476"/>
      <c r="G142" s="511"/>
      <c r="H142" s="313"/>
      <c r="I142" s="488"/>
      <c r="J142" s="4"/>
      <c r="K142" s="309"/>
      <c r="L142" s="310"/>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row>
    <row r="143" spans="1:749" s="13" customFormat="1" ht="15" customHeight="1" collapsed="1" x14ac:dyDescent="0.25">
      <c r="A143" s="4"/>
      <c r="B143" s="4"/>
      <c r="C143" s="4"/>
      <c r="D143" s="4"/>
      <c r="E143" s="159"/>
      <c r="F143" s="187"/>
      <c r="G143" s="187"/>
      <c r="H143" s="171"/>
      <c r="I143" s="222"/>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row>
    <row r="144" spans="1:749" s="13" customFormat="1" ht="15" customHeight="1" x14ac:dyDescent="0.25">
      <c r="A144" s="19" t="s">
        <v>600</v>
      </c>
      <c r="B144" s="19" t="s">
        <v>455</v>
      </c>
      <c r="C144" s="4"/>
      <c r="D144" s="4"/>
      <c r="E144" s="159"/>
      <c r="F144" s="187"/>
      <c r="G144" s="187"/>
      <c r="H144" s="171"/>
      <c r="I144" s="222"/>
      <c r="J144" s="309"/>
      <c r="K144" s="309"/>
      <c r="L144" s="310"/>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row>
    <row r="145" spans="1:749" s="13" customFormat="1" ht="15" customHeight="1" x14ac:dyDescent="0.25">
      <c r="A145" s="20" t="s">
        <v>601</v>
      </c>
      <c r="B145" s="21" t="s">
        <v>602</v>
      </c>
      <c r="C145" s="24" t="s">
        <v>88</v>
      </c>
      <c r="D145" s="21" t="s">
        <v>162</v>
      </c>
      <c r="E145" s="156">
        <f>IF($F$13&gt;0,1,0)</f>
        <v>0</v>
      </c>
      <c r="F145" s="192" t="s">
        <v>153</v>
      </c>
      <c r="G145" s="192">
        <v>15</v>
      </c>
      <c r="H145" s="160">
        <f>_xlfn.CEILING.MATH(G145*E145)</f>
        <v>0</v>
      </c>
      <c r="I145" s="97"/>
      <c r="J145" s="309"/>
      <c r="K145" s="14"/>
      <c r="L145" s="315"/>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row>
    <row r="146" spans="1:749" s="13" customFormat="1" ht="15" customHeight="1" collapsed="1" x14ac:dyDescent="0.25">
      <c r="A146" s="4"/>
      <c r="B146" s="4"/>
      <c r="C146" s="4"/>
      <c r="D146" s="4"/>
      <c r="E146" s="159"/>
      <c r="F146" s="187"/>
      <c r="G146" s="187"/>
      <c r="H146" s="171"/>
      <c r="I146" s="222"/>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row>
    <row r="147" spans="1:749" s="13" customFormat="1" ht="15" customHeight="1" x14ac:dyDescent="0.25">
      <c r="A147" s="19" t="s">
        <v>603</v>
      </c>
      <c r="B147" s="19" t="s">
        <v>459</v>
      </c>
      <c r="C147" s="4"/>
      <c r="D147" s="4"/>
      <c r="E147" s="159"/>
      <c r="F147" s="187"/>
      <c r="G147" s="187"/>
      <c r="H147" s="171"/>
      <c r="I147" s="222"/>
      <c r="J147" s="309"/>
      <c r="K147" s="309"/>
      <c r="L147" s="310"/>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row>
    <row r="148" spans="1:749" s="13" customFormat="1" ht="15" customHeight="1" x14ac:dyDescent="0.25">
      <c r="A148" s="20" t="s">
        <v>604</v>
      </c>
      <c r="B148" s="21" t="s">
        <v>605</v>
      </c>
      <c r="C148" s="24" t="s">
        <v>88</v>
      </c>
      <c r="D148" s="21" t="s">
        <v>162</v>
      </c>
      <c r="E148" s="156">
        <f>IF($F$13&gt;0,1,0)</f>
        <v>0</v>
      </c>
      <c r="F148" s="192" t="s">
        <v>153</v>
      </c>
      <c r="G148" s="192">
        <v>15</v>
      </c>
      <c r="H148" s="160">
        <f>_xlfn.CEILING.MATH(G148*E148)</f>
        <v>0</v>
      </c>
      <c r="I148" s="97"/>
      <c r="J148" s="309"/>
      <c r="K148" s="14"/>
      <c r="L148" s="315"/>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row>
    <row r="149" spans="1:749" s="13" customFormat="1" ht="15" customHeight="1" x14ac:dyDescent="0.25">
      <c r="A149" s="20" t="s">
        <v>606</v>
      </c>
      <c r="B149" s="21" t="s">
        <v>468</v>
      </c>
      <c r="C149" s="24" t="s">
        <v>88</v>
      </c>
      <c r="D149" s="21" t="s">
        <v>162</v>
      </c>
      <c r="E149" s="156">
        <f>IF($F$13&gt;0,1,0)</f>
        <v>0</v>
      </c>
      <c r="F149" s="192" t="s">
        <v>153</v>
      </c>
      <c r="G149" s="192">
        <v>8</v>
      </c>
      <c r="H149" s="160">
        <f>_xlfn.CEILING.MATH(G149*E149)</f>
        <v>0</v>
      </c>
      <c r="I149" s="97"/>
      <c r="J149" s="309"/>
      <c r="K149" s="14"/>
      <c r="L149" s="315"/>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row>
    <row r="150" spans="1:749" s="13" customFormat="1" ht="15" customHeight="1" collapsed="1" x14ac:dyDescent="0.25">
      <c r="A150" s="4"/>
      <c r="B150" s="4"/>
      <c r="C150" s="4"/>
      <c r="D150" s="4"/>
      <c r="E150" s="159"/>
      <c r="F150" s="187"/>
      <c r="G150" s="187"/>
      <c r="H150" s="171"/>
      <c r="I150" s="222"/>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row>
    <row r="151" spans="1:749" s="13" customFormat="1" ht="15" customHeight="1" x14ac:dyDescent="0.25">
      <c r="A151" s="19" t="s">
        <v>607</v>
      </c>
      <c r="B151" s="19" t="s">
        <v>43</v>
      </c>
      <c r="C151" s="4"/>
      <c r="D151" s="4"/>
      <c r="E151" s="159"/>
      <c r="F151" s="187"/>
      <c r="G151" s="187"/>
      <c r="H151" s="171"/>
      <c r="I151" s="222"/>
      <c r="J151" s="309"/>
      <c r="K151" s="309"/>
      <c r="L151" s="310"/>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row>
    <row r="152" spans="1:749" s="13" customFormat="1" ht="15" customHeight="1" x14ac:dyDescent="0.25">
      <c r="A152" s="20" t="s">
        <v>608</v>
      </c>
      <c r="B152" s="21" t="s">
        <v>609</v>
      </c>
      <c r="C152" s="24" t="s">
        <v>88</v>
      </c>
      <c r="D152" s="21" t="s">
        <v>472</v>
      </c>
      <c r="E152" s="156">
        <f>IF($F$13&gt;0,4,0)</f>
        <v>0</v>
      </c>
      <c r="F152" s="192">
        <v>9</v>
      </c>
      <c r="G152" s="192" t="s">
        <v>153</v>
      </c>
      <c r="H152" s="160">
        <f>_xlfn.CEILING.MATH(F152*E152)</f>
        <v>0</v>
      </c>
      <c r="I152" s="97"/>
      <c r="J152" s="309"/>
      <c r="K152" s="14"/>
      <c r="L152" s="315"/>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row>
    <row r="153" spans="1:749" s="13" customFormat="1" ht="15" customHeight="1" x14ac:dyDescent="0.25">
      <c r="A153" s="20" t="s">
        <v>610</v>
      </c>
      <c r="B153" s="21" t="s">
        <v>611</v>
      </c>
      <c r="C153" s="24" t="s">
        <v>88</v>
      </c>
      <c r="D153" s="21" t="s">
        <v>162</v>
      </c>
      <c r="E153" s="156">
        <f>IF($F$13&gt;0,1,0)</f>
        <v>0</v>
      </c>
      <c r="F153" s="192" t="s">
        <v>153</v>
      </c>
      <c r="G153" s="192">
        <v>15</v>
      </c>
      <c r="H153" s="160">
        <f>_xlfn.CEILING.MATH(G153*E153)</f>
        <v>0</v>
      </c>
      <c r="I153" s="97"/>
      <c r="J153" s="309"/>
      <c r="K153" s="14"/>
      <c r="L153" s="315"/>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row>
    <row r="154" spans="1:749" s="13" customFormat="1" ht="15" customHeight="1" x14ac:dyDescent="0.25">
      <c r="A154" s="20" t="s">
        <v>612</v>
      </c>
      <c r="B154" s="21" t="s">
        <v>613</v>
      </c>
      <c r="C154" s="24" t="s">
        <v>68</v>
      </c>
      <c r="D154" s="21" t="s">
        <v>162</v>
      </c>
      <c r="E154" s="156">
        <f>IF($F$13&gt;0,1,0)</f>
        <v>0</v>
      </c>
      <c r="F154" s="192" t="s">
        <v>153</v>
      </c>
      <c r="G154" s="192">
        <v>12</v>
      </c>
      <c r="H154" s="160">
        <f>_xlfn.CEILING.MATH(G154*E154)</f>
        <v>0</v>
      </c>
      <c r="I154" s="97"/>
      <c r="J154" s="309"/>
      <c r="K154" s="14"/>
      <c r="L154" s="315"/>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row>
    <row r="155" spans="1:749" s="13" customFormat="1" ht="15" customHeight="1" x14ac:dyDescent="0.25">
      <c r="A155" s="20" t="s">
        <v>614</v>
      </c>
      <c r="B155" s="21" t="s">
        <v>615</v>
      </c>
      <c r="C155" s="24" t="s">
        <v>64</v>
      </c>
      <c r="D155" s="21" t="s">
        <v>162</v>
      </c>
      <c r="E155" s="156">
        <f>F14+F15+F16+F17+F18+F20</f>
        <v>0</v>
      </c>
      <c r="F155" s="192">
        <v>2.5</v>
      </c>
      <c r="G155" s="192" t="s">
        <v>153</v>
      </c>
      <c r="H155" s="160">
        <f>_xlfn.CEILING.MATH(F155*E155)</f>
        <v>0</v>
      </c>
      <c r="I155" s="97"/>
      <c r="J155" s="309"/>
      <c r="K155" s="14"/>
      <c r="L155" s="315"/>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row>
    <row r="156" spans="1:749" s="13" customFormat="1" ht="15" customHeight="1" x14ac:dyDescent="0.25">
      <c r="A156" s="20" t="s">
        <v>616</v>
      </c>
      <c r="B156" s="21" t="s">
        <v>565</v>
      </c>
      <c r="C156" s="24" t="s">
        <v>64</v>
      </c>
      <c r="D156" s="21" t="s">
        <v>162</v>
      </c>
      <c r="E156" s="156">
        <f>IF($F$13&gt;0,2,0)</f>
        <v>0</v>
      </c>
      <c r="F156" s="192">
        <v>5</v>
      </c>
      <c r="G156" s="192" t="s">
        <v>153</v>
      </c>
      <c r="H156" s="160">
        <f>_xlfn.CEILING.MATH(F156*E156)</f>
        <v>0</v>
      </c>
      <c r="I156" s="97"/>
      <c r="J156" s="309"/>
      <c r="K156" s="14"/>
      <c r="L156" s="315"/>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row>
    <row r="157" spans="1:749" s="13" customFormat="1" ht="15" customHeight="1" collapsed="1" x14ac:dyDescent="0.25">
      <c r="A157" s="4"/>
      <c r="B157" s="4"/>
      <c r="C157" s="4"/>
      <c r="D157" s="4"/>
      <c r="E157" s="159"/>
      <c r="F157" s="187"/>
      <c r="G157" s="187"/>
      <c r="H157" s="171"/>
      <c r="I157" s="222"/>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row>
    <row r="158" spans="1:749" s="13" customFormat="1" ht="15" customHeight="1" x14ac:dyDescent="0.25">
      <c r="A158" s="19" t="s">
        <v>617</v>
      </c>
      <c r="B158" s="19" t="s">
        <v>31</v>
      </c>
      <c r="C158" s="4"/>
      <c r="D158" s="4"/>
      <c r="E158" s="159"/>
      <c r="F158" s="187"/>
      <c r="G158" s="187"/>
      <c r="H158" s="171"/>
      <c r="I158" s="222"/>
      <c r="J158" s="309"/>
      <c r="K158" s="309"/>
      <c r="L158" s="310"/>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row>
    <row r="159" spans="1:749" s="13" customFormat="1" ht="15" customHeight="1" x14ac:dyDescent="0.25">
      <c r="A159" s="20" t="s">
        <v>618</v>
      </c>
      <c r="B159" s="21" t="s">
        <v>489</v>
      </c>
      <c r="C159" s="24" t="s">
        <v>88</v>
      </c>
      <c r="D159" s="21" t="s">
        <v>162</v>
      </c>
      <c r="E159" s="156">
        <f>IF($F$13&gt;0,1,0)</f>
        <v>0</v>
      </c>
      <c r="F159" s="192" t="s">
        <v>153</v>
      </c>
      <c r="G159" s="192">
        <v>24</v>
      </c>
      <c r="H159" s="160">
        <f>_xlfn.CEILING.MATH(G159*E159)</f>
        <v>0</v>
      </c>
      <c r="I159" s="97"/>
      <c r="J159" s="309"/>
      <c r="K159" s="14"/>
      <c r="L159" s="315"/>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row>
    <row r="160" spans="1:749" s="13" customFormat="1" ht="15" customHeight="1" x14ac:dyDescent="0.25">
      <c r="A160" s="20" t="s">
        <v>619</v>
      </c>
      <c r="B160" s="21" t="s">
        <v>493</v>
      </c>
      <c r="C160" s="24" t="s">
        <v>88</v>
      </c>
      <c r="D160" s="21" t="s">
        <v>162</v>
      </c>
      <c r="E160" s="156">
        <f>IF($F$13&gt;0,1,0)</f>
        <v>0</v>
      </c>
      <c r="F160" s="192" t="s">
        <v>153</v>
      </c>
      <c r="G160" s="192">
        <v>10</v>
      </c>
      <c r="H160" s="160">
        <f>_xlfn.CEILING.MATH(G160*E160)</f>
        <v>0</v>
      </c>
      <c r="I160" s="97"/>
      <c r="J160" s="309"/>
      <c r="K160" s="14"/>
      <c r="L160" s="315"/>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row>
    <row r="161" spans="1:749" s="13" customFormat="1" ht="15" customHeight="1" x14ac:dyDescent="0.25">
      <c r="A161" s="20" t="s">
        <v>620</v>
      </c>
      <c r="B161" s="21" t="s">
        <v>499</v>
      </c>
      <c r="C161" s="24" t="s">
        <v>64</v>
      </c>
      <c r="D161" s="21" t="s">
        <v>162</v>
      </c>
      <c r="E161" s="156">
        <f>IF($F$13&gt;0,1,0)</f>
        <v>0</v>
      </c>
      <c r="F161" s="192" t="s">
        <v>153</v>
      </c>
      <c r="G161" s="192">
        <v>12</v>
      </c>
      <c r="H161" s="160">
        <f>_xlfn.CEILING.MATH(G161*E161)</f>
        <v>0</v>
      </c>
      <c r="I161" s="97"/>
      <c r="J161" s="309"/>
      <c r="K161" s="14"/>
      <c r="L161" s="315"/>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row>
    <row r="162" spans="1:749" s="13" customFormat="1" ht="15" customHeight="1" x14ac:dyDescent="0.25">
      <c r="A162" s="20" t="s">
        <v>621</v>
      </c>
      <c r="B162" s="21" t="s">
        <v>511</v>
      </c>
      <c r="C162" s="24" t="s">
        <v>70</v>
      </c>
      <c r="D162" s="21" t="s">
        <v>512</v>
      </c>
      <c r="E162" s="374"/>
      <c r="F162" s="192" t="s">
        <v>153</v>
      </c>
      <c r="G162" s="192">
        <v>15</v>
      </c>
      <c r="H162" s="160">
        <f>_xlfn.CEILING.MATH(G162*E162)</f>
        <v>0</v>
      </c>
      <c r="I162" s="97"/>
      <c r="J162" s="309"/>
      <c r="K162" s="14"/>
      <c r="L162" s="315"/>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row>
    <row r="163" spans="1:749" s="13" customFormat="1" ht="15" customHeight="1" collapsed="1" x14ac:dyDescent="0.25">
      <c r="A163" s="4"/>
      <c r="B163" s="4"/>
      <c r="C163" s="4"/>
      <c r="D163" s="4"/>
      <c r="E163" s="159"/>
      <c r="F163" s="187"/>
      <c r="G163" s="187"/>
      <c r="H163" s="171"/>
      <c r="I163" s="222"/>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row>
    <row r="164" spans="1:749" s="13" customFormat="1" ht="15" customHeight="1" x14ac:dyDescent="0.25">
      <c r="A164" s="19" t="s">
        <v>622</v>
      </c>
      <c r="B164" s="19" t="s">
        <v>518</v>
      </c>
      <c r="C164" s="4"/>
      <c r="D164" s="4"/>
      <c r="E164" s="159"/>
      <c r="F164" s="187"/>
      <c r="G164" s="187"/>
      <c r="H164" s="171"/>
      <c r="I164" s="222"/>
      <c r="J164" s="309"/>
      <c r="K164" s="309"/>
      <c r="L164" s="310"/>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row>
    <row r="165" spans="1:749" s="13" customFormat="1" ht="15" customHeight="1" x14ac:dyDescent="0.25">
      <c r="A165" s="20" t="s">
        <v>623</v>
      </c>
      <c r="B165" s="21" t="s">
        <v>520</v>
      </c>
      <c r="C165" s="24" t="s">
        <v>88</v>
      </c>
      <c r="D165" s="21" t="s">
        <v>162</v>
      </c>
      <c r="E165" s="156">
        <f>IF($F$13&gt;0,1,0)</f>
        <v>0</v>
      </c>
      <c r="F165" s="192" t="s">
        <v>153</v>
      </c>
      <c r="G165" s="192">
        <v>24</v>
      </c>
      <c r="H165" s="160">
        <f>_xlfn.CEILING.MATH(G165*E165)</f>
        <v>0</v>
      </c>
      <c r="I165" s="97"/>
      <c r="J165" s="309"/>
      <c r="K165" s="14"/>
      <c r="L165" s="315"/>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row>
    <row r="166" spans="1:749" s="13" customFormat="1" ht="15" customHeight="1" x14ac:dyDescent="0.25">
      <c r="A166" s="20" t="s">
        <v>624</v>
      </c>
      <c r="B166" s="21" t="s">
        <v>522</v>
      </c>
      <c r="C166" s="24" t="s">
        <v>88</v>
      </c>
      <c r="D166" s="21" t="s">
        <v>162</v>
      </c>
      <c r="E166" s="156">
        <f>IF($F$13&gt;0,1,0)</f>
        <v>0</v>
      </c>
      <c r="F166" s="192" t="s">
        <v>153</v>
      </c>
      <c r="G166" s="192">
        <v>20</v>
      </c>
      <c r="H166" s="160">
        <f>_xlfn.CEILING.MATH(G166*E166)</f>
        <v>0</v>
      </c>
      <c r="I166" s="97"/>
      <c r="J166" s="309"/>
      <c r="K166" s="14"/>
      <c r="L166" s="315"/>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row>
    <row r="167" spans="1:749" s="13" customFormat="1" ht="15" customHeight="1" x14ac:dyDescent="0.25">
      <c r="A167" s="20" t="s">
        <v>625</v>
      </c>
      <c r="B167" s="21" t="s">
        <v>626</v>
      </c>
      <c r="C167" s="24" t="s">
        <v>68</v>
      </c>
      <c r="D167" s="21" t="s">
        <v>141</v>
      </c>
      <c r="E167" s="374"/>
      <c r="F167" s="192" t="s">
        <v>153</v>
      </c>
      <c r="G167" s="192">
        <v>10</v>
      </c>
      <c r="H167" s="160">
        <f>_xlfn.CEILING.MATH(G167*E167)</f>
        <v>0</v>
      </c>
      <c r="I167" s="97"/>
      <c r="J167" s="309"/>
      <c r="K167" s="14"/>
      <c r="L167" s="315"/>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row>
    <row r="168" spans="1:749" s="13" customFormat="1" ht="15" customHeight="1" collapsed="1" x14ac:dyDescent="0.25">
      <c r="A168" s="4"/>
      <c r="B168" s="4"/>
      <c r="C168" s="4"/>
      <c r="D168" s="4"/>
      <c r="E168" s="159"/>
      <c r="F168" s="187"/>
      <c r="G168" s="187"/>
      <c r="H168" s="171"/>
      <c r="I168" s="222"/>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row>
    <row r="169" spans="1:749" s="13" customFormat="1" ht="15" customHeight="1" x14ac:dyDescent="0.25">
      <c r="A169" s="19" t="s">
        <v>627</v>
      </c>
      <c r="B169" s="391" t="s">
        <v>628</v>
      </c>
      <c r="C169" s="391"/>
      <c r="D169" s="391"/>
      <c r="E169" s="170"/>
      <c r="F169" s="476"/>
      <c r="G169" s="511"/>
      <c r="H169" s="170"/>
      <c r="I169" s="488"/>
      <c r="J169" s="4"/>
      <c r="K169" s="309"/>
      <c r="L169" s="310"/>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row>
    <row r="170" spans="1:749" s="13" customFormat="1" ht="15" customHeight="1" collapsed="1" x14ac:dyDescent="0.25">
      <c r="A170" s="4"/>
      <c r="B170" s="4"/>
      <c r="C170" s="4"/>
      <c r="D170" s="4"/>
      <c r="E170" s="159"/>
      <c r="F170" s="187"/>
      <c r="G170" s="187"/>
      <c r="H170" s="171"/>
      <c r="I170" s="222"/>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row>
    <row r="171" spans="1:749" s="13" customFormat="1" ht="15" customHeight="1" x14ac:dyDescent="0.25">
      <c r="A171" s="19" t="s">
        <v>629</v>
      </c>
      <c r="B171" s="19" t="s">
        <v>455</v>
      </c>
      <c r="C171" s="4"/>
      <c r="D171" s="4"/>
      <c r="E171" s="159"/>
      <c r="F171" s="187"/>
      <c r="G171" s="187"/>
      <c r="H171" s="171"/>
      <c r="I171" s="222"/>
      <c r="J171" s="309"/>
      <c r="K171" s="309"/>
      <c r="L171" s="310"/>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row>
    <row r="172" spans="1:749" s="13" customFormat="1" ht="15" customHeight="1" x14ac:dyDescent="0.25">
      <c r="A172" s="20" t="s">
        <v>630</v>
      </c>
      <c r="B172" s="21" t="s">
        <v>602</v>
      </c>
      <c r="C172" s="24" t="s">
        <v>88</v>
      </c>
      <c r="D172" s="21" t="s">
        <v>162</v>
      </c>
      <c r="E172" s="156">
        <f>IF($G$13&gt;0,1,0)</f>
        <v>0</v>
      </c>
      <c r="F172" s="192" t="s">
        <v>153</v>
      </c>
      <c r="G172" s="192">
        <v>15</v>
      </c>
      <c r="H172" s="160">
        <f>_xlfn.CEILING.MATH(G172*E172)</f>
        <v>0</v>
      </c>
      <c r="I172" s="97"/>
      <c r="J172" s="309"/>
      <c r="K172" s="14"/>
      <c r="L172" s="315"/>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row>
    <row r="173" spans="1:749" s="13" customFormat="1" ht="15" customHeight="1" collapsed="1" x14ac:dyDescent="0.25">
      <c r="A173" s="4"/>
      <c r="B173" s="4"/>
      <c r="C173" s="4"/>
      <c r="D173" s="4"/>
      <c r="E173" s="159"/>
      <c r="F173" s="187"/>
      <c r="G173" s="187"/>
      <c r="H173" s="171"/>
      <c r="I173" s="222"/>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row>
    <row r="174" spans="1:749" s="13" customFormat="1" ht="15" customHeight="1" x14ac:dyDescent="0.25">
      <c r="A174" s="19" t="s">
        <v>631</v>
      </c>
      <c r="B174" s="19" t="s">
        <v>459</v>
      </c>
      <c r="C174" s="4"/>
      <c r="D174" s="4"/>
      <c r="E174" s="159"/>
      <c r="F174" s="187"/>
      <c r="G174" s="187"/>
      <c r="H174" s="171"/>
      <c r="I174" s="222"/>
      <c r="J174" s="309"/>
      <c r="K174" s="309"/>
      <c r="L174" s="310"/>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row>
    <row r="175" spans="1:749" s="13" customFormat="1" ht="15" customHeight="1" x14ac:dyDescent="0.25">
      <c r="A175" s="20" t="s">
        <v>632</v>
      </c>
      <c r="B175" s="21" t="s">
        <v>633</v>
      </c>
      <c r="C175" s="24" t="s">
        <v>88</v>
      </c>
      <c r="D175" s="21" t="s">
        <v>162</v>
      </c>
      <c r="E175" s="156">
        <f>IF($G$13&gt;0,1,0)</f>
        <v>0</v>
      </c>
      <c r="F175" s="192" t="s">
        <v>153</v>
      </c>
      <c r="G175" s="192">
        <v>15</v>
      </c>
      <c r="H175" s="160">
        <f>_xlfn.CEILING.MATH(G175*E175)</f>
        <v>0</v>
      </c>
      <c r="I175" s="97"/>
      <c r="J175" s="309"/>
      <c r="K175" s="14"/>
      <c r="L175" s="315"/>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row>
    <row r="176" spans="1:749" s="13" customFormat="1" ht="15" customHeight="1" x14ac:dyDescent="0.25">
      <c r="A176" s="20" t="s">
        <v>634</v>
      </c>
      <c r="B176" s="21" t="s">
        <v>468</v>
      </c>
      <c r="C176" s="24" t="s">
        <v>88</v>
      </c>
      <c r="D176" s="21" t="s">
        <v>162</v>
      </c>
      <c r="E176" s="156">
        <f>IF($G13&gt;0,1,0)</f>
        <v>0</v>
      </c>
      <c r="F176" s="192" t="s">
        <v>153</v>
      </c>
      <c r="G176" s="192">
        <v>5</v>
      </c>
      <c r="H176" s="160">
        <f>_xlfn.CEILING.MATH(G176*E176)</f>
        <v>0</v>
      </c>
      <c r="I176" s="97"/>
      <c r="J176" s="309"/>
      <c r="K176" s="14"/>
      <c r="L176" s="315"/>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row>
    <row r="177" spans="1:749" s="13" customFormat="1" ht="15" customHeight="1" collapsed="1" x14ac:dyDescent="0.25">
      <c r="A177" s="4"/>
      <c r="B177" s="4"/>
      <c r="C177" s="4"/>
      <c r="D177" s="4"/>
      <c r="E177" s="159"/>
      <c r="F177" s="187"/>
      <c r="G177" s="187"/>
      <c r="H177" s="171"/>
      <c r="I177" s="222"/>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row>
    <row r="178" spans="1:749" s="13" customFormat="1" ht="15" customHeight="1" x14ac:dyDescent="0.25">
      <c r="A178" s="19" t="s">
        <v>635</v>
      </c>
      <c r="B178" s="19" t="s">
        <v>43</v>
      </c>
      <c r="C178" s="4"/>
      <c r="D178" s="4"/>
      <c r="E178" s="159"/>
      <c r="F178" s="187"/>
      <c r="G178" s="187"/>
      <c r="H178" s="171"/>
      <c r="I178" s="222"/>
      <c r="J178" s="309"/>
      <c r="K178" s="309"/>
      <c r="L178" s="310"/>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row>
    <row r="179" spans="1:749" s="13" customFormat="1" ht="15" customHeight="1" x14ac:dyDescent="0.25">
      <c r="A179" s="20" t="s">
        <v>636</v>
      </c>
      <c r="B179" s="21" t="s">
        <v>609</v>
      </c>
      <c r="C179" s="24" t="s">
        <v>88</v>
      </c>
      <c r="D179" s="21" t="s">
        <v>472</v>
      </c>
      <c r="E179" s="156">
        <f>IF($G$13&gt;0,4,0)</f>
        <v>0</v>
      </c>
      <c r="F179" s="192">
        <v>9</v>
      </c>
      <c r="G179" s="192" t="s">
        <v>153</v>
      </c>
      <c r="H179" s="160">
        <f>_xlfn.CEILING.MATH(F179*E179)</f>
        <v>0</v>
      </c>
      <c r="I179" s="97"/>
      <c r="J179" s="309"/>
      <c r="K179" s="14"/>
      <c r="L179" s="315"/>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row>
    <row r="180" spans="1:749" s="13" customFormat="1" ht="15" customHeight="1" x14ac:dyDescent="0.25">
      <c r="A180" s="20" t="s">
        <v>637</v>
      </c>
      <c r="B180" s="21" t="s">
        <v>611</v>
      </c>
      <c r="C180" s="24" t="s">
        <v>88</v>
      </c>
      <c r="D180" s="21" t="s">
        <v>162</v>
      </c>
      <c r="E180" s="156">
        <f>IF($G$13&gt;0,1,0)</f>
        <v>0</v>
      </c>
      <c r="F180" s="192" t="s">
        <v>153</v>
      </c>
      <c r="G180" s="192">
        <v>15</v>
      </c>
      <c r="H180" s="160">
        <f>_xlfn.CEILING.MATH(G180*E180)</f>
        <v>0</v>
      </c>
      <c r="I180" s="97"/>
      <c r="J180" s="309"/>
      <c r="K180" s="14"/>
      <c r="L180" s="315"/>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row>
    <row r="181" spans="1:749" s="13" customFormat="1" ht="15" customHeight="1" x14ac:dyDescent="0.25">
      <c r="A181" s="20" t="s">
        <v>638</v>
      </c>
      <c r="B181" s="21" t="s">
        <v>613</v>
      </c>
      <c r="C181" s="24" t="s">
        <v>68</v>
      </c>
      <c r="D181" s="21" t="s">
        <v>162</v>
      </c>
      <c r="E181" s="156">
        <f>IF($G$13&gt;0,1,0)</f>
        <v>0</v>
      </c>
      <c r="F181" s="192" t="s">
        <v>153</v>
      </c>
      <c r="G181" s="192">
        <v>12</v>
      </c>
      <c r="H181" s="160">
        <f>_xlfn.CEILING.MATH(G181*E181)</f>
        <v>0</v>
      </c>
      <c r="I181" s="97"/>
      <c r="J181" s="309"/>
      <c r="K181" s="14"/>
      <c r="L181" s="315"/>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row>
    <row r="182" spans="1:749" s="13" customFormat="1" ht="15" customHeight="1" x14ac:dyDescent="0.25">
      <c r="A182" s="20" t="s">
        <v>639</v>
      </c>
      <c r="B182" s="21" t="s">
        <v>615</v>
      </c>
      <c r="C182" s="24" t="s">
        <v>64</v>
      </c>
      <c r="D182" s="21" t="s">
        <v>162</v>
      </c>
      <c r="E182" s="156">
        <f>IF($G$13&gt;0,10,0)*2</f>
        <v>0</v>
      </c>
      <c r="F182" s="192">
        <v>2.5</v>
      </c>
      <c r="G182" s="192" t="s">
        <v>153</v>
      </c>
      <c r="H182" s="160">
        <f>_xlfn.CEILING.MATH(F182*E182)</f>
        <v>0</v>
      </c>
      <c r="I182" s="97"/>
      <c r="J182" s="309"/>
      <c r="K182" s="14"/>
      <c r="L182" s="315"/>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row>
    <row r="183" spans="1:749" s="13" customFormat="1" ht="15" customHeight="1" x14ac:dyDescent="0.25">
      <c r="A183" s="20" t="s">
        <v>640</v>
      </c>
      <c r="B183" s="21" t="s">
        <v>565</v>
      </c>
      <c r="C183" s="24" t="s">
        <v>64</v>
      </c>
      <c r="D183" s="21" t="s">
        <v>162</v>
      </c>
      <c r="E183" s="156">
        <f>IF($G$13&gt;0,2,0)</f>
        <v>0</v>
      </c>
      <c r="F183" s="192">
        <v>5</v>
      </c>
      <c r="G183" s="192" t="s">
        <v>153</v>
      </c>
      <c r="H183" s="160">
        <f>_xlfn.CEILING.MATH(F183*E183)</f>
        <v>0</v>
      </c>
      <c r="I183" s="97"/>
      <c r="J183" s="309"/>
      <c r="K183" s="14"/>
      <c r="L183" s="315"/>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row>
    <row r="184" spans="1:749" s="13" customFormat="1" ht="15" customHeight="1" collapsed="1" x14ac:dyDescent="0.25">
      <c r="A184" s="4"/>
      <c r="B184" s="4"/>
      <c r="C184" s="4"/>
      <c r="D184" s="4"/>
      <c r="E184" s="159"/>
      <c r="F184" s="187"/>
      <c r="G184" s="187"/>
      <c r="H184" s="171"/>
      <c r="I184" s="222"/>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row>
    <row r="185" spans="1:749" s="13" customFormat="1" ht="15" customHeight="1" x14ac:dyDescent="0.25">
      <c r="A185" s="19" t="s">
        <v>641</v>
      </c>
      <c r="B185" s="19" t="s">
        <v>31</v>
      </c>
      <c r="C185" s="4"/>
      <c r="D185" s="4"/>
      <c r="E185" s="159"/>
      <c r="F185" s="187"/>
      <c r="G185" s="187"/>
      <c r="H185" s="171"/>
      <c r="I185" s="222"/>
      <c r="J185" s="309"/>
      <c r="K185" s="309"/>
      <c r="L185" s="310"/>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row>
    <row r="186" spans="1:749" s="13" customFormat="1" ht="15" customHeight="1" x14ac:dyDescent="0.25">
      <c r="A186" s="20" t="s">
        <v>642</v>
      </c>
      <c r="B186" s="21" t="s">
        <v>489</v>
      </c>
      <c r="C186" s="24" t="s">
        <v>88</v>
      </c>
      <c r="D186" s="21" t="s">
        <v>162</v>
      </c>
      <c r="E186" s="156">
        <f>IF($G$13&gt;0,1,0)</f>
        <v>0</v>
      </c>
      <c r="F186" s="192" t="s">
        <v>153</v>
      </c>
      <c r="G186" s="192">
        <v>24</v>
      </c>
      <c r="H186" s="160">
        <f>_xlfn.CEILING.MATH(G186*E186)</f>
        <v>0</v>
      </c>
      <c r="I186" s="97"/>
      <c r="J186" s="309"/>
      <c r="K186" s="14"/>
      <c r="L186" s="315"/>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row>
    <row r="187" spans="1:749" s="13" customFormat="1" ht="15" customHeight="1" x14ac:dyDescent="0.25">
      <c r="A187" s="20" t="s">
        <v>643</v>
      </c>
      <c r="B187" s="21" t="s">
        <v>493</v>
      </c>
      <c r="C187" s="24" t="s">
        <v>88</v>
      </c>
      <c r="D187" s="21" t="s">
        <v>162</v>
      </c>
      <c r="E187" s="156">
        <f>IF($G$13&gt;0,1,0)</f>
        <v>0</v>
      </c>
      <c r="F187" s="192" t="s">
        <v>153</v>
      </c>
      <c r="G187" s="192">
        <v>10</v>
      </c>
      <c r="H187" s="160">
        <f>_xlfn.CEILING.MATH(G187*E187)</f>
        <v>0</v>
      </c>
      <c r="I187" s="97"/>
      <c r="J187" s="309"/>
      <c r="K187" s="14"/>
      <c r="L187" s="315"/>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row>
    <row r="188" spans="1:749" s="13" customFormat="1" ht="15" customHeight="1" x14ac:dyDescent="0.25">
      <c r="A188" s="20" t="s">
        <v>644</v>
      </c>
      <c r="B188" s="21" t="s">
        <v>499</v>
      </c>
      <c r="C188" s="24" t="s">
        <v>64</v>
      </c>
      <c r="D188" s="21" t="s">
        <v>162</v>
      </c>
      <c r="E188" s="156">
        <f>IF($G$13&gt;0,1,0)</f>
        <v>0</v>
      </c>
      <c r="F188" s="192" t="s">
        <v>153</v>
      </c>
      <c r="G188" s="192">
        <v>12</v>
      </c>
      <c r="H188" s="160">
        <f>_xlfn.CEILING.MATH(G188*E188)</f>
        <v>0</v>
      </c>
      <c r="I188" s="97"/>
      <c r="J188" s="309"/>
      <c r="K188" s="14"/>
      <c r="L188" s="315"/>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row>
    <row r="189" spans="1:749" s="13" customFormat="1" ht="15" customHeight="1" x14ac:dyDescent="0.25">
      <c r="A189" s="20" t="s">
        <v>645</v>
      </c>
      <c r="B189" s="21" t="s">
        <v>511</v>
      </c>
      <c r="C189" s="24" t="s">
        <v>70</v>
      </c>
      <c r="D189" s="21" t="s">
        <v>512</v>
      </c>
      <c r="E189" s="374"/>
      <c r="F189" s="192" t="s">
        <v>153</v>
      </c>
      <c r="G189" s="192">
        <v>15</v>
      </c>
      <c r="H189" s="160">
        <f>_xlfn.CEILING.MATH(G189*E189)</f>
        <v>0</v>
      </c>
      <c r="I189" s="97"/>
      <c r="J189" s="309"/>
      <c r="K189" s="14"/>
      <c r="L189" s="315"/>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row>
    <row r="190" spans="1:749" s="13" customFormat="1" ht="15" customHeight="1" collapsed="1" x14ac:dyDescent="0.25">
      <c r="A190" s="4"/>
      <c r="B190" s="4"/>
      <c r="C190" s="4"/>
      <c r="D190" s="4"/>
      <c r="E190" s="159"/>
      <c r="F190" s="187"/>
      <c r="G190" s="187"/>
      <c r="H190" s="171"/>
      <c r="I190" s="222"/>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row>
    <row r="191" spans="1:749" s="13" customFormat="1" ht="15" customHeight="1" x14ac:dyDescent="0.25">
      <c r="A191" s="19" t="s">
        <v>646</v>
      </c>
      <c r="B191" s="19" t="s">
        <v>518</v>
      </c>
      <c r="C191" s="4"/>
      <c r="D191" s="4"/>
      <c r="E191" s="159"/>
      <c r="F191" s="187"/>
      <c r="G191" s="187"/>
      <c r="H191" s="171"/>
      <c r="I191" s="222"/>
      <c r="J191" s="309"/>
      <c r="K191" s="309"/>
      <c r="L191" s="310"/>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row>
    <row r="192" spans="1:749" s="13" customFormat="1" ht="15" customHeight="1" x14ac:dyDescent="0.25">
      <c r="A192" s="20" t="s">
        <v>647</v>
      </c>
      <c r="B192" s="21" t="s">
        <v>520</v>
      </c>
      <c r="C192" s="24" t="s">
        <v>88</v>
      </c>
      <c r="D192" s="21" t="s">
        <v>162</v>
      </c>
      <c r="E192" s="156">
        <f>IF($G$13&gt;0,1,0)</f>
        <v>0</v>
      </c>
      <c r="F192" s="192" t="s">
        <v>153</v>
      </c>
      <c r="G192" s="192">
        <v>24</v>
      </c>
      <c r="H192" s="160">
        <f>_xlfn.CEILING.MATH(G192*E192)</f>
        <v>0</v>
      </c>
      <c r="I192" s="97"/>
      <c r="J192" s="309"/>
      <c r="K192" s="14"/>
      <c r="L192" s="315"/>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row>
    <row r="193" spans="1:749" s="13" customFormat="1" ht="15" customHeight="1" x14ac:dyDescent="0.25">
      <c r="A193" s="20" t="s">
        <v>648</v>
      </c>
      <c r="B193" s="21" t="s">
        <v>522</v>
      </c>
      <c r="C193" s="24" t="s">
        <v>88</v>
      </c>
      <c r="D193" s="21" t="s">
        <v>162</v>
      </c>
      <c r="E193" s="156">
        <f>IF($G$13&gt;0,1,0)</f>
        <v>0</v>
      </c>
      <c r="F193" s="192" t="s">
        <v>153</v>
      </c>
      <c r="G193" s="192">
        <v>20</v>
      </c>
      <c r="H193" s="160">
        <f>_xlfn.CEILING.MATH(G193*E193)</f>
        <v>0</v>
      </c>
      <c r="I193" s="97"/>
      <c r="J193" s="309"/>
      <c r="K193" s="14"/>
      <c r="L193" s="315"/>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row>
    <row r="194" spans="1:749" s="13" customFormat="1" ht="15" customHeight="1" x14ac:dyDescent="0.25">
      <c r="A194" s="20" t="s">
        <v>649</v>
      </c>
      <c r="B194" s="21" t="s">
        <v>626</v>
      </c>
      <c r="C194" s="24" t="s">
        <v>68</v>
      </c>
      <c r="D194" s="21" t="s">
        <v>141</v>
      </c>
      <c r="E194" s="374"/>
      <c r="F194" s="192" t="s">
        <v>153</v>
      </c>
      <c r="G194" s="192">
        <v>10</v>
      </c>
      <c r="H194" s="160">
        <f>_xlfn.CEILING.MATH(G194*E194)</f>
        <v>0</v>
      </c>
      <c r="I194" s="97"/>
      <c r="J194" s="309"/>
      <c r="K194" s="14"/>
      <c r="L194" s="315"/>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row>
    <row r="195" spans="1:749" s="65" customFormat="1" ht="15" customHeight="1" x14ac:dyDescent="0.2">
      <c r="D195" s="66"/>
      <c r="E195" s="159"/>
      <c r="F195" s="512"/>
      <c r="G195" s="513"/>
      <c r="H195" s="514"/>
      <c r="I195" s="271"/>
    </row>
    <row r="196" spans="1:749" s="13" customFormat="1" ht="15" customHeight="1" x14ac:dyDescent="0.25">
      <c r="A196" s="19" t="s">
        <v>650</v>
      </c>
      <c r="B196" s="19" t="s">
        <v>651</v>
      </c>
      <c r="C196" s="4"/>
      <c r="D196" s="4"/>
      <c r="E196" s="159"/>
      <c r="F196" s="187"/>
      <c r="G196" s="187"/>
      <c r="H196" s="171"/>
      <c r="I196" s="222"/>
      <c r="J196" s="309"/>
      <c r="K196" s="309"/>
      <c r="L196" s="310"/>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row>
    <row r="197" spans="1:749" s="13" customFormat="1" ht="15" customHeight="1" x14ac:dyDescent="0.25">
      <c r="A197" s="20" t="s">
        <v>652</v>
      </c>
      <c r="B197" s="21" t="s">
        <v>653</v>
      </c>
      <c r="C197" s="24" t="s">
        <v>70</v>
      </c>
      <c r="D197" s="21" t="s">
        <v>339</v>
      </c>
      <c r="E197" s="156">
        <f>IF($G$13&gt;0,1,0)</f>
        <v>0</v>
      </c>
      <c r="F197" s="192" t="s">
        <v>153</v>
      </c>
      <c r="G197" s="192">
        <v>12</v>
      </c>
      <c r="H197" s="160">
        <f>G197*E197</f>
        <v>0</v>
      </c>
      <c r="I197" s="97"/>
      <c r="J197" s="309"/>
      <c r="K197" s="14"/>
      <c r="L197" s="315"/>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row>
    <row r="198" spans="1:749" s="13" customFormat="1" ht="15" customHeight="1" collapsed="1" x14ac:dyDescent="0.25">
      <c r="A198" s="4"/>
      <c r="B198" s="4"/>
      <c r="C198" s="4"/>
      <c r="D198" s="4"/>
      <c r="E198" s="159"/>
      <c r="F198" s="187"/>
      <c r="G198" s="187"/>
      <c r="H198" s="171"/>
      <c r="I198" s="222"/>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row>
    <row r="199" spans="1:749" s="13" customFormat="1" ht="15" customHeight="1" collapsed="1" x14ac:dyDescent="0.25">
      <c r="A199" s="19" t="s">
        <v>8</v>
      </c>
      <c r="B199" s="19" t="s">
        <v>338</v>
      </c>
      <c r="C199" s="4"/>
      <c r="D199" s="4"/>
      <c r="E199" s="159"/>
      <c r="F199" s="187"/>
      <c r="G199" s="187"/>
      <c r="H199" s="171"/>
      <c r="I199" s="222"/>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row>
    <row r="200" spans="1:749" s="13" customFormat="1" ht="15" customHeight="1" x14ac:dyDescent="0.25">
      <c r="A200" s="27" t="s">
        <v>8</v>
      </c>
      <c r="B200" s="410"/>
      <c r="C200" s="393" t="s">
        <v>8</v>
      </c>
      <c r="D200" s="21" t="s">
        <v>339</v>
      </c>
      <c r="E200" s="374"/>
      <c r="F200" s="192" t="s">
        <v>153</v>
      </c>
      <c r="G200" s="490"/>
      <c r="H200" s="160">
        <f>G200*E200</f>
        <v>0</v>
      </c>
      <c r="I200" s="97"/>
      <c r="J200" s="309"/>
      <c r="K200" s="309"/>
      <c r="L200" s="310"/>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row>
    <row r="201" spans="1:749" s="13" customFormat="1" ht="15" customHeight="1" x14ac:dyDescent="0.25">
      <c r="A201" s="27" t="s">
        <v>8</v>
      </c>
      <c r="B201" s="410"/>
      <c r="C201" s="393" t="s">
        <v>8</v>
      </c>
      <c r="D201" s="21" t="s">
        <v>339</v>
      </c>
      <c r="E201" s="374"/>
      <c r="F201" s="192" t="s">
        <v>153</v>
      </c>
      <c r="G201" s="490"/>
      <c r="H201" s="160">
        <f t="shared" ref="H201:H204" si="4">G201*E201</f>
        <v>0</v>
      </c>
      <c r="I201" s="97"/>
      <c r="J201" s="309"/>
      <c r="K201" s="309"/>
      <c r="L201" s="310"/>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row>
    <row r="202" spans="1:749" s="13" customFormat="1" ht="15" customHeight="1" x14ac:dyDescent="0.25">
      <c r="A202" s="27" t="s">
        <v>8</v>
      </c>
      <c r="B202" s="410"/>
      <c r="C202" s="393" t="s">
        <v>8</v>
      </c>
      <c r="D202" s="21" t="s">
        <v>339</v>
      </c>
      <c r="E202" s="374"/>
      <c r="F202" s="192" t="s">
        <v>153</v>
      </c>
      <c r="G202" s="490"/>
      <c r="H202" s="160">
        <f t="shared" si="4"/>
        <v>0</v>
      </c>
      <c r="I202" s="97"/>
      <c r="J202" s="309"/>
      <c r="K202" s="309"/>
      <c r="L202" s="310"/>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row>
    <row r="203" spans="1:749" s="13" customFormat="1" ht="15" customHeight="1" x14ac:dyDescent="0.25">
      <c r="A203" s="27" t="s">
        <v>8</v>
      </c>
      <c r="B203" s="410"/>
      <c r="C203" s="393" t="s">
        <v>8</v>
      </c>
      <c r="D203" s="21" t="s">
        <v>339</v>
      </c>
      <c r="E203" s="374"/>
      <c r="F203" s="192" t="s">
        <v>153</v>
      </c>
      <c r="G203" s="490"/>
      <c r="H203" s="160">
        <f t="shared" si="4"/>
        <v>0</v>
      </c>
      <c r="I203" s="97"/>
      <c r="J203" s="309"/>
      <c r="K203" s="309"/>
      <c r="L203" s="310"/>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row>
    <row r="204" spans="1:749" s="13" customFormat="1" ht="15" customHeight="1" x14ac:dyDescent="0.25">
      <c r="A204" s="27" t="s">
        <v>8</v>
      </c>
      <c r="B204" s="410"/>
      <c r="C204" s="393" t="s">
        <v>8</v>
      </c>
      <c r="D204" s="21" t="s">
        <v>339</v>
      </c>
      <c r="E204" s="374"/>
      <c r="F204" s="192" t="s">
        <v>153</v>
      </c>
      <c r="G204" s="490"/>
      <c r="H204" s="160">
        <f t="shared" si="4"/>
        <v>0</v>
      </c>
      <c r="I204" s="97"/>
      <c r="J204" s="309"/>
      <c r="K204" s="309"/>
      <c r="L204" s="310"/>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row>
    <row r="205" spans="1:749" s="13" customFormat="1" ht="15" customHeight="1" collapsed="1" x14ac:dyDescent="0.25">
      <c r="A205" s="4"/>
      <c r="B205" s="4"/>
      <c r="C205" s="4"/>
      <c r="D205" s="4"/>
      <c r="E205" s="115"/>
      <c r="F205" s="187"/>
      <c r="G205" s="115"/>
      <c r="H205" s="159"/>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row>
    <row r="206" spans="1:749" s="13" customFormat="1" ht="15" customHeight="1" x14ac:dyDescent="0.25">
      <c r="A206" s="19" t="s">
        <v>340</v>
      </c>
      <c r="B206" s="391" t="s">
        <v>62</v>
      </c>
      <c r="C206" s="391"/>
      <c r="D206" s="391"/>
      <c r="E206" s="391"/>
      <c r="F206" s="476"/>
      <c r="G206" s="188"/>
      <c r="H206" s="170">
        <f>H225</f>
        <v>0</v>
      </c>
      <c r="I206" s="286" t="s">
        <v>341</v>
      </c>
      <c r="J206" s="4"/>
      <c r="K206" s="309"/>
      <c r="L206" s="310"/>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row>
    <row r="207" spans="1:749" s="33" customFormat="1" ht="15" customHeight="1" x14ac:dyDescent="0.25">
      <c r="A207" s="4"/>
      <c r="B207" s="4"/>
      <c r="C207" s="4"/>
      <c r="D207" s="4"/>
      <c r="E207" s="4"/>
      <c r="F207" s="115"/>
      <c r="G207" s="115"/>
      <c r="H207" s="159"/>
      <c r="I207" s="4"/>
      <c r="J207" s="4"/>
      <c r="K207" s="4"/>
      <c r="L207" s="4"/>
      <c r="M207" s="4"/>
      <c r="N207" s="4"/>
      <c r="O207" s="4"/>
      <c r="P207" s="4"/>
      <c r="Q207" s="4"/>
      <c r="R207" s="4"/>
      <c r="S207" s="4"/>
      <c r="T207" s="6"/>
      <c r="U207" s="6"/>
      <c r="V207" s="6"/>
      <c r="W207" s="31"/>
      <c r="X207" s="31"/>
      <c r="Y207" s="31"/>
      <c r="Z207" s="31"/>
      <c r="AA207" s="31"/>
      <c r="AB207" s="31"/>
      <c r="AC207" s="31"/>
      <c r="AD207" s="31"/>
      <c r="AE207" s="31"/>
      <c r="AF207" s="31"/>
      <c r="AG207" s="31"/>
      <c r="AH207" s="31"/>
      <c r="AI207" s="31"/>
      <c r="AJ207" s="31"/>
      <c r="AK207" s="31"/>
      <c r="AL207" s="31"/>
      <c r="AM207" s="31"/>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row>
    <row r="208" spans="1:749" s="33" customFormat="1" ht="15" customHeight="1" x14ac:dyDescent="0.25">
      <c r="A208" s="19" t="s">
        <v>64</v>
      </c>
      <c r="B208" s="391" t="s">
        <v>65</v>
      </c>
      <c r="C208" s="391"/>
      <c r="D208" s="391"/>
      <c r="E208" s="391"/>
      <c r="F208" s="188"/>
      <c r="G208" s="188"/>
      <c r="H208" s="170">
        <f>SUMIF($C$29:$C$204,"SUS 7",$H$29:$H$204)</f>
        <v>0</v>
      </c>
      <c r="I208" s="286" t="s">
        <v>341</v>
      </c>
      <c r="J208" s="4"/>
      <c r="K208" s="4"/>
      <c r="L208" s="4"/>
      <c r="M208" s="4"/>
      <c r="N208" s="4"/>
      <c r="O208" s="4"/>
      <c r="P208" s="4"/>
      <c r="Q208" s="4"/>
      <c r="R208" s="4"/>
      <c r="S208" s="4"/>
      <c r="T208" s="6"/>
      <c r="U208" s="6"/>
      <c r="V208" s="6"/>
      <c r="W208" s="31"/>
      <c r="X208" s="31"/>
      <c r="Y208" s="31"/>
      <c r="Z208" s="31"/>
      <c r="AA208" s="31"/>
      <c r="AB208" s="31"/>
      <c r="AC208" s="31"/>
      <c r="AD208" s="31"/>
      <c r="AE208" s="31"/>
      <c r="AF208" s="31"/>
      <c r="AG208" s="31"/>
      <c r="AH208" s="31"/>
      <c r="AI208" s="31"/>
      <c r="AJ208" s="31"/>
      <c r="AK208" s="31"/>
      <c r="AL208" s="31"/>
      <c r="AM208" s="31"/>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row>
    <row r="209" spans="1:749" s="33" customFormat="1" ht="15" customHeight="1" x14ac:dyDescent="0.25">
      <c r="A209" s="4"/>
      <c r="B209" s="4"/>
      <c r="C209" s="4"/>
      <c r="D209" s="4"/>
      <c r="E209" s="4"/>
      <c r="F209" s="115"/>
      <c r="G209" s="115"/>
      <c r="H209" s="159"/>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749" s="33" customFormat="1" ht="15" customHeight="1" x14ac:dyDescent="0.25">
      <c r="A210" s="19" t="s">
        <v>66</v>
      </c>
      <c r="B210" s="391" t="s">
        <v>67</v>
      </c>
      <c r="C210" s="391"/>
      <c r="D210" s="391"/>
      <c r="E210" s="391"/>
      <c r="F210" s="188"/>
      <c r="G210" s="188"/>
      <c r="H210" s="170">
        <f>SUMIF($C$29:$C$204,"SI 8",$H$29:$H$204)</f>
        <v>0</v>
      </c>
      <c r="I210" s="286" t="s">
        <v>341</v>
      </c>
      <c r="J210" s="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749" s="33" customFormat="1" ht="15" customHeight="1" x14ac:dyDescent="0.25">
      <c r="A211" s="4"/>
      <c r="B211" s="4"/>
      <c r="C211" s="4"/>
      <c r="D211" s="4"/>
      <c r="E211" s="4"/>
      <c r="F211" s="115"/>
      <c r="G211" s="115"/>
      <c r="H211" s="159"/>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749" s="33" customFormat="1" ht="15" customHeight="1" x14ac:dyDescent="0.25">
      <c r="A212" s="19" t="s">
        <v>68</v>
      </c>
      <c r="B212" s="391" t="s">
        <v>69</v>
      </c>
      <c r="C212" s="391"/>
      <c r="D212" s="391"/>
      <c r="E212" s="391"/>
      <c r="F212" s="188"/>
      <c r="G212" s="188"/>
      <c r="H212" s="170">
        <f>SUMIF($C$29:$C$204,"SD 9",$H$29:$H$204)</f>
        <v>0</v>
      </c>
      <c r="I212" s="286" t="s">
        <v>341</v>
      </c>
      <c r="J212" s="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749" s="13" customFormat="1" ht="15" customHeight="1" collapsed="1" x14ac:dyDescent="0.25">
      <c r="A213" s="100"/>
      <c r="B213" s="4"/>
      <c r="C213" s="4"/>
      <c r="D213" s="4"/>
      <c r="E213" s="4"/>
      <c r="F213" s="187"/>
      <c r="G213" s="115"/>
      <c r="H213" s="159"/>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row>
    <row r="214" spans="1:749" s="13" customFormat="1" ht="15" customHeight="1" x14ac:dyDescent="0.25">
      <c r="A214" s="19" t="s">
        <v>70</v>
      </c>
      <c r="B214" s="391" t="s">
        <v>71</v>
      </c>
      <c r="C214" s="317"/>
      <c r="D214" s="391"/>
      <c r="E214" s="386"/>
      <c r="F214" s="476"/>
      <c r="G214" s="384"/>
      <c r="H214" s="170">
        <f>SUMIF($C$29:$C$204,"SAA 10",$H$29:$H$204)</f>
        <v>0</v>
      </c>
      <c r="I214" s="286" t="s">
        <v>341</v>
      </c>
      <c r="J214" s="309"/>
      <c r="K214" s="309"/>
      <c r="L214" s="310"/>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row>
    <row r="215" spans="1:749" s="13" customFormat="1" ht="15" customHeight="1" collapsed="1" x14ac:dyDescent="0.25">
      <c r="A215" s="4"/>
      <c r="B215" s="4"/>
      <c r="C215" s="4"/>
      <c r="D215" s="4"/>
      <c r="E215" s="4"/>
      <c r="F215" s="187"/>
      <c r="G215" s="115"/>
      <c r="H215" s="159"/>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row>
    <row r="216" spans="1:749" s="4" customFormat="1" ht="15" customHeight="1" x14ac:dyDescent="0.25">
      <c r="A216" s="34"/>
      <c r="B216" s="125"/>
      <c r="C216" s="125"/>
      <c r="D216" s="125"/>
      <c r="E216" s="125"/>
      <c r="F216" s="36"/>
      <c r="G216" s="125"/>
      <c r="H216" s="509"/>
      <c r="I216" s="38"/>
    </row>
    <row r="217" spans="1:749" s="4" customFormat="1" ht="15" customHeight="1" x14ac:dyDescent="0.25">
      <c r="A217" s="650" t="s">
        <v>72</v>
      </c>
      <c r="B217" s="693"/>
      <c r="H217" s="159"/>
      <c r="I217" s="234"/>
      <c r="J217" s="309"/>
      <c r="K217" s="309"/>
      <c r="L217" s="310"/>
    </row>
    <row r="218" spans="1:749" s="4" customFormat="1" ht="15" customHeight="1" x14ac:dyDescent="0.25">
      <c r="A218" s="40" t="s">
        <v>340</v>
      </c>
      <c r="B218" s="3" t="s">
        <v>73</v>
      </c>
      <c r="D218" s="155" t="s">
        <v>74</v>
      </c>
      <c r="E218" s="155" t="s">
        <v>342</v>
      </c>
      <c r="F218" s="115"/>
      <c r="G218" s="115"/>
      <c r="H218" s="172" t="s">
        <v>343</v>
      </c>
      <c r="I218" s="155" t="s">
        <v>344</v>
      </c>
      <c r="J218" s="309"/>
      <c r="K218" s="309"/>
      <c r="L218" s="310"/>
    </row>
    <row r="219" spans="1:749" s="4" customFormat="1" ht="15" customHeight="1" x14ac:dyDescent="0.25">
      <c r="A219" s="26" t="s">
        <v>78</v>
      </c>
      <c r="B219" s="41" t="s">
        <v>79</v>
      </c>
      <c r="D219" s="399">
        <v>6100</v>
      </c>
      <c r="E219" s="157">
        <f t="shared" ref="E219:E224" si="5">D219*H219</f>
        <v>0</v>
      </c>
      <c r="F219" s="115"/>
      <c r="G219" s="115" t="s">
        <v>78</v>
      </c>
      <c r="H219" s="156">
        <f>SUMIF(C29:C204,"SUP 1",H29:H204)</f>
        <v>0</v>
      </c>
      <c r="I219" s="173">
        <v>1.4</v>
      </c>
      <c r="J219" s="46"/>
      <c r="K219" s="46"/>
      <c r="L219" s="310"/>
    </row>
    <row r="220" spans="1:749" s="4" customFormat="1" ht="15" customHeight="1" x14ac:dyDescent="0.25">
      <c r="A220" s="26" t="s">
        <v>80</v>
      </c>
      <c r="B220" s="26" t="s">
        <v>81</v>
      </c>
      <c r="D220" s="399">
        <v>9000</v>
      </c>
      <c r="E220" s="157">
        <f t="shared" si="5"/>
        <v>0</v>
      </c>
      <c r="F220" s="115"/>
      <c r="G220" s="115" t="s">
        <v>80</v>
      </c>
      <c r="H220" s="156">
        <f>SUMIF(C29:C204,"SUP 2",H29:H204)</f>
        <v>0</v>
      </c>
      <c r="I220" s="174">
        <v>1.45</v>
      </c>
      <c r="J220" s="46"/>
      <c r="K220" s="46"/>
      <c r="L220" s="310"/>
    </row>
    <row r="221" spans="1:749" s="4" customFormat="1" ht="15" customHeight="1" x14ac:dyDescent="0.25">
      <c r="A221" s="26" t="s">
        <v>82</v>
      </c>
      <c r="B221" s="43" t="s">
        <v>83</v>
      </c>
      <c r="D221" s="399">
        <v>7200</v>
      </c>
      <c r="E221" s="157">
        <f t="shared" si="5"/>
        <v>0</v>
      </c>
      <c r="F221" s="115"/>
      <c r="G221" s="115" t="s">
        <v>82</v>
      </c>
      <c r="H221" s="156">
        <f>SUMIF(C29:C204,"SUP 3",H29:H204)</f>
        <v>0</v>
      </c>
      <c r="I221" s="174">
        <v>1.24</v>
      </c>
      <c r="J221" s="46"/>
      <c r="K221" s="46"/>
      <c r="L221" s="310"/>
    </row>
    <row r="222" spans="1:749" s="4" customFormat="1" ht="15" customHeight="1" x14ac:dyDescent="0.25">
      <c r="A222" s="26" t="s">
        <v>84</v>
      </c>
      <c r="B222" s="43" t="s">
        <v>85</v>
      </c>
      <c r="D222" s="399">
        <v>3600</v>
      </c>
      <c r="E222" s="157">
        <f t="shared" si="5"/>
        <v>0</v>
      </c>
      <c r="F222" s="115"/>
      <c r="G222" s="115" t="s">
        <v>84</v>
      </c>
      <c r="H222" s="156">
        <f>SUMIF(C29:C204,"SUP 4",H29:H204)</f>
        <v>0</v>
      </c>
      <c r="I222" s="174">
        <v>1.19</v>
      </c>
      <c r="J222" s="46"/>
      <c r="K222" s="46"/>
      <c r="L222" s="310"/>
    </row>
    <row r="223" spans="1:749" s="4" customFormat="1" ht="15" customHeight="1" x14ac:dyDescent="0.25">
      <c r="A223" s="26" t="s">
        <v>86</v>
      </c>
      <c r="B223" s="43" t="s">
        <v>87</v>
      </c>
      <c r="D223" s="399">
        <v>6300</v>
      </c>
      <c r="E223" s="157">
        <f t="shared" si="5"/>
        <v>0</v>
      </c>
      <c r="F223" s="115"/>
      <c r="G223" s="115" t="s">
        <v>86</v>
      </c>
      <c r="H223" s="156">
        <f>SUMIF(C29:C204,"SUP 5",H29:H204)</f>
        <v>0</v>
      </c>
      <c r="I223" s="174">
        <v>1.35</v>
      </c>
      <c r="J223" s="46"/>
      <c r="K223" s="46"/>
      <c r="L223" s="310"/>
    </row>
    <row r="224" spans="1:749" s="4" customFormat="1" ht="15" customHeight="1" x14ac:dyDescent="0.25">
      <c r="A224" s="26" t="s">
        <v>88</v>
      </c>
      <c r="B224" s="43" t="s">
        <v>89</v>
      </c>
      <c r="D224" s="399">
        <v>8900</v>
      </c>
      <c r="E224" s="157">
        <f t="shared" si="5"/>
        <v>0</v>
      </c>
      <c r="F224" s="115"/>
      <c r="G224" s="115" t="s">
        <v>88</v>
      </c>
      <c r="H224" s="161">
        <f>SUMIF(C29:C204,"SUP 6",H29:H204)</f>
        <v>0</v>
      </c>
      <c r="I224" s="174">
        <v>1.83</v>
      </c>
      <c r="J224" s="46"/>
      <c r="K224" s="46"/>
      <c r="L224" s="318"/>
    </row>
    <row r="225" spans="1:12" s="4" customFormat="1" ht="15" customHeight="1" thickBot="1" x14ac:dyDescent="0.3">
      <c r="A225" s="111"/>
      <c r="B225" s="47"/>
      <c r="D225" s="165" t="s">
        <v>62</v>
      </c>
      <c r="E225" s="203">
        <f>SUM(E219:E224)</f>
        <v>0</v>
      </c>
      <c r="F225" s="163"/>
      <c r="G225" s="163" t="s">
        <v>90</v>
      </c>
      <c r="H225" s="158">
        <f>SUM(H219:H224)</f>
        <v>0</v>
      </c>
      <c r="I225" s="196">
        <v>1</v>
      </c>
      <c r="J225" s="46"/>
      <c r="K225" s="46"/>
      <c r="L225" s="310"/>
    </row>
    <row r="226" spans="1:12" s="4" customFormat="1" ht="15" customHeight="1" thickTop="1" x14ac:dyDescent="0.25">
      <c r="A226" s="112"/>
      <c r="D226" s="115"/>
      <c r="E226" s="115"/>
      <c r="F226" s="115"/>
      <c r="G226" s="115"/>
      <c r="H226" s="159"/>
      <c r="I226" s="175"/>
      <c r="K226" s="46"/>
      <c r="L226" s="310"/>
    </row>
    <row r="227" spans="1:12" s="4" customFormat="1" ht="15" customHeight="1" thickBot="1" x14ac:dyDescent="0.3">
      <c r="A227" s="40" t="s">
        <v>91</v>
      </c>
      <c r="B227" s="3" t="s">
        <v>92</v>
      </c>
      <c r="D227" s="115"/>
      <c r="E227" s="115"/>
      <c r="F227" s="163"/>
      <c r="G227" s="163" t="s">
        <v>93</v>
      </c>
      <c r="H227" s="158">
        <f>(H219*I219)+(H220*I220)+(H221*I221)+(H222*I222)+(H223*I223)+(H224*I224)</f>
        <v>0</v>
      </c>
      <c r="I227" s="196" t="e">
        <f>I225/H225*H227</f>
        <v>#DIV/0!</v>
      </c>
      <c r="J227" s="46"/>
      <c r="K227" s="46"/>
      <c r="L227" s="310"/>
    </row>
    <row r="228" spans="1:12" s="4" customFormat="1" ht="15" customHeight="1" thickTop="1" x14ac:dyDescent="0.25">
      <c r="A228" s="379"/>
      <c r="B228" s="379"/>
      <c r="D228" s="155" t="s">
        <v>74</v>
      </c>
      <c r="E228" s="155" t="s">
        <v>346</v>
      </c>
      <c r="F228" s="115"/>
      <c r="G228" s="115"/>
      <c r="H228" s="159"/>
      <c r="I228" s="175"/>
      <c r="K228" s="46"/>
      <c r="L228" s="310"/>
    </row>
    <row r="229" spans="1:12" s="4" customFormat="1" ht="15" customHeight="1" thickBot="1" x14ac:dyDescent="0.3">
      <c r="A229" s="40" t="s">
        <v>70</v>
      </c>
      <c r="B229" s="3" t="s">
        <v>95</v>
      </c>
      <c r="D229" s="399">
        <v>300</v>
      </c>
      <c r="E229" s="157">
        <f>D229*H229</f>
        <v>0</v>
      </c>
      <c r="F229" s="163"/>
      <c r="G229" s="163" t="s">
        <v>96</v>
      </c>
      <c r="H229" s="158">
        <f>H214</f>
        <v>0</v>
      </c>
      <c r="I229" s="202"/>
      <c r="J229" s="309"/>
      <c r="K229" s="309"/>
      <c r="L229" s="310"/>
    </row>
    <row r="230" spans="1:12" s="4" customFormat="1" ht="15" customHeight="1" thickTop="1" thickBot="1" x14ac:dyDescent="0.3">
      <c r="A230" s="381"/>
      <c r="B230" s="379"/>
      <c r="D230" s="165" t="s">
        <v>97</v>
      </c>
      <c r="E230" s="203">
        <f>SUM(E229)</f>
        <v>0</v>
      </c>
      <c r="F230" s="163"/>
      <c r="G230" s="238"/>
      <c r="H230" s="201"/>
      <c r="I230" s="202"/>
      <c r="J230" s="309"/>
      <c r="K230" s="309"/>
      <c r="L230" s="310"/>
    </row>
    <row r="231" spans="1:12" s="4" customFormat="1" ht="15" customHeight="1" thickTop="1" x14ac:dyDescent="0.25">
      <c r="A231" s="251"/>
      <c r="B231" s="382"/>
      <c r="C231" s="383"/>
      <c r="D231" s="121"/>
      <c r="E231" s="124"/>
      <c r="F231" s="319"/>
      <c r="G231" s="382"/>
      <c r="H231" s="252"/>
      <c r="I231" s="390"/>
      <c r="J231" s="309"/>
      <c r="K231" s="309"/>
      <c r="L231" s="310"/>
    </row>
    <row r="232" spans="1:12" s="4" customFormat="1" ht="15" customHeight="1" x14ac:dyDescent="0.25">
      <c r="A232" s="44"/>
      <c r="H232" s="115"/>
      <c r="I232" s="234"/>
      <c r="J232" s="309"/>
      <c r="K232" s="309"/>
      <c r="L232" s="310"/>
    </row>
    <row r="233" spans="1:12" s="4" customFormat="1" ht="15" customHeight="1" x14ac:dyDescent="0.25">
      <c r="A233" s="714" t="s">
        <v>98</v>
      </c>
      <c r="B233" s="715"/>
      <c r="D233" s="115"/>
      <c r="E233" s="115"/>
      <c r="H233" s="115"/>
      <c r="I233" s="234"/>
      <c r="J233" s="309"/>
      <c r="K233" s="309"/>
      <c r="L233" s="310"/>
    </row>
    <row r="234" spans="1:12" s="4" customFormat="1" ht="15" customHeight="1" x14ac:dyDescent="0.25">
      <c r="A234" s="40" t="s">
        <v>99</v>
      </c>
      <c r="B234" s="40" t="s">
        <v>100</v>
      </c>
      <c r="C234" s="164" t="s">
        <v>101</v>
      </c>
      <c r="D234" s="164" t="s">
        <v>102</v>
      </c>
      <c r="E234" s="168">
        <f>E230+E225</f>
        <v>0</v>
      </c>
      <c r="F234" s="57">
        <v>1</v>
      </c>
      <c r="H234" s="115"/>
      <c r="I234" s="234"/>
      <c r="J234" s="309"/>
      <c r="K234" s="309"/>
      <c r="L234" s="310"/>
    </row>
    <row r="235" spans="1:12" s="4" customFormat="1" ht="15" customHeight="1" x14ac:dyDescent="0.25">
      <c r="A235" s="22">
        <v>1</v>
      </c>
      <c r="B235" s="136" t="s">
        <v>103</v>
      </c>
      <c r="C235" s="214">
        <v>0</v>
      </c>
      <c r="D235" s="157">
        <f>E234/F234*C235</f>
        <v>0</v>
      </c>
      <c r="E235" s="162" t="s">
        <v>8</v>
      </c>
      <c r="F235" s="57"/>
      <c r="G235" s="142"/>
      <c r="H235" s="115"/>
      <c r="I235" s="234"/>
      <c r="J235" s="309"/>
      <c r="K235" s="309"/>
      <c r="L235" s="310"/>
    </row>
    <row r="236" spans="1:12" s="4" customFormat="1" ht="15" customHeight="1" x14ac:dyDescent="0.25">
      <c r="A236" s="22">
        <v>2</v>
      </c>
      <c r="B236" s="136" t="s">
        <v>104</v>
      </c>
      <c r="C236" s="214" t="s">
        <v>8</v>
      </c>
      <c r="D236" s="181" t="s">
        <v>8</v>
      </c>
      <c r="E236" s="182" t="s">
        <v>105</v>
      </c>
      <c r="F236" s="57"/>
      <c r="G236" s="142"/>
      <c r="H236" s="115"/>
      <c r="I236" s="234"/>
      <c r="J236" s="309"/>
      <c r="K236" s="309"/>
      <c r="L236" s="310"/>
    </row>
    <row r="237" spans="1:12" s="4" customFormat="1" ht="15" customHeight="1" x14ac:dyDescent="0.25">
      <c r="A237" s="22">
        <v>3</v>
      </c>
      <c r="B237" s="136" t="s">
        <v>106</v>
      </c>
      <c r="C237" s="214" t="s">
        <v>8</v>
      </c>
      <c r="D237" s="181" t="s">
        <v>8</v>
      </c>
      <c r="E237" s="182" t="s">
        <v>105</v>
      </c>
      <c r="F237" s="57"/>
      <c r="G237" s="142"/>
      <c r="H237" s="115"/>
      <c r="I237" s="234"/>
      <c r="J237" s="309"/>
      <c r="K237" s="309"/>
      <c r="L237" s="310"/>
    </row>
    <row r="238" spans="1:12" s="4" customFormat="1" ht="15" customHeight="1" x14ac:dyDescent="0.25">
      <c r="A238" s="22">
        <v>4</v>
      </c>
      <c r="B238" s="136" t="s">
        <v>107</v>
      </c>
      <c r="C238" s="287" t="s">
        <v>108</v>
      </c>
      <c r="D238" s="157">
        <f>E230/100*75</f>
        <v>0</v>
      </c>
      <c r="E238" s="162" t="str">
        <f>D236</f>
        <v>---</v>
      </c>
      <c r="F238" s="57"/>
      <c r="G238" s="142"/>
      <c r="H238" s="115"/>
      <c r="I238" s="234"/>
      <c r="J238" s="309"/>
      <c r="K238" s="309"/>
      <c r="L238" s="310"/>
    </row>
    <row r="239" spans="1:12" s="4" customFormat="1" ht="15" customHeight="1" x14ac:dyDescent="0.25">
      <c r="A239" s="22">
        <v>5</v>
      </c>
      <c r="B239" s="136" t="s">
        <v>109</v>
      </c>
      <c r="C239" s="287">
        <v>0.1</v>
      </c>
      <c r="D239" s="157">
        <f>(E234+D235+D238)/F234*C239</f>
        <v>0</v>
      </c>
      <c r="E239" s="205" t="s">
        <v>8</v>
      </c>
      <c r="F239" s="57"/>
      <c r="G239" s="142"/>
      <c r="H239" s="115"/>
      <c r="I239" s="234"/>
      <c r="J239" s="309"/>
      <c r="K239" s="309"/>
      <c r="L239" s="310"/>
    </row>
    <row r="240" spans="1:12" s="4" customFormat="1" ht="15" customHeight="1" thickBot="1" x14ac:dyDescent="0.3">
      <c r="A240" s="44"/>
      <c r="C240" s="115"/>
      <c r="D240" s="163" t="s">
        <v>110</v>
      </c>
      <c r="E240" s="203">
        <f>E234+(D235+D238+D239)</f>
        <v>0</v>
      </c>
      <c r="F240" s="143"/>
      <c r="G240" s="62"/>
      <c r="H240" s="115"/>
      <c r="I240" s="234"/>
      <c r="J240" s="309"/>
      <c r="K240" s="309"/>
      <c r="L240" s="310"/>
    </row>
    <row r="241" spans="1:13" s="4" customFormat="1" ht="15" customHeight="1" thickTop="1" x14ac:dyDescent="0.25">
      <c r="A241" s="44"/>
      <c r="C241" s="115"/>
      <c r="D241" s="163"/>
      <c r="E241" s="169"/>
      <c r="F241" s="143"/>
      <c r="G241" s="62"/>
      <c r="H241" s="115"/>
      <c r="I241" s="234"/>
      <c r="J241" s="309"/>
      <c r="K241" s="309"/>
      <c r="L241" s="310"/>
    </row>
    <row r="242" spans="1:13" s="4" customFormat="1" ht="15" customHeight="1" x14ac:dyDescent="0.25">
      <c r="A242" s="40" t="s">
        <v>99</v>
      </c>
      <c r="B242" s="40" t="s">
        <v>111</v>
      </c>
      <c r="C242" s="619" t="s">
        <v>112</v>
      </c>
      <c r="D242" s="620"/>
      <c r="E242" s="168">
        <f>E240</f>
        <v>0</v>
      </c>
      <c r="F242" s="57"/>
      <c r="G242" s="142"/>
      <c r="H242" s="115"/>
      <c r="I242" s="234"/>
      <c r="J242" s="309"/>
      <c r="K242" s="309"/>
      <c r="L242" s="310"/>
    </row>
    <row r="243" spans="1:13" s="4" customFormat="1" ht="15" customHeight="1" x14ac:dyDescent="0.25">
      <c r="A243" s="22">
        <v>1</v>
      </c>
      <c r="B243" s="22" t="s">
        <v>113</v>
      </c>
      <c r="C243" s="604" t="s">
        <v>8</v>
      </c>
      <c r="D243" s="623"/>
      <c r="E243" s="182" t="s">
        <v>105</v>
      </c>
      <c r="F243" s="57"/>
      <c r="G243" s="142"/>
      <c r="H243" s="115"/>
      <c r="I243" s="234"/>
      <c r="J243" s="309"/>
      <c r="K243" s="309"/>
      <c r="L243" s="310"/>
    </row>
    <row r="244" spans="1:13" s="4" customFormat="1" ht="15" customHeight="1" x14ac:dyDescent="0.25">
      <c r="A244" s="22">
        <v>2</v>
      </c>
      <c r="B244" s="22" t="s">
        <v>347</v>
      </c>
      <c r="C244" s="604" t="s">
        <v>8</v>
      </c>
      <c r="D244" s="623"/>
      <c r="E244" s="182" t="s">
        <v>105</v>
      </c>
      <c r="F244" s="57"/>
      <c r="G244" s="142"/>
      <c r="H244" s="115"/>
      <c r="I244" s="234"/>
      <c r="J244" s="309"/>
      <c r="K244" s="309"/>
      <c r="L244" s="310"/>
    </row>
    <row r="245" spans="1:13" s="4" customFormat="1" ht="15" customHeight="1" x14ac:dyDescent="0.25">
      <c r="A245" s="22">
        <v>3</v>
      </c>
      <c r="B245" s="22" t="s">
        <v>115</v>
      </c>
      <c r="C245" s="604" t="s">
        <v>8</v>
      </c>
      <c r="D245" s="623"/>
      <c r="E245" s="182" t="s">
        <v>105</v>
      </c>
      <c r="F245" s="57"/>
      <c r="G245" s="142"/>
      <c r="H245" s="115"/>
      <c r="I245" s="234"/>
      <c r="J245" s="309"/>
      <c r="K245" s="309"/>
      <c r="L245" s="310"/>
    </row>
    <row r="246" spans="1:13" s="4" customFormat="1" ht="15" customHeight="1" x14ac:dyDescent="0.25">
      <c r="A246" s="22">
        <v>4</v>
      </c>
      <c r="B246" s="22" t="s">
        <v>116</v>
      </c>
      <c r="C246" s="604" t="s">
        <v>8</v>
      </c>
      <c r="D246" s="623"/>
      <c r="E246" s="182" t="s">
        <v>105</v>
      </c>
      <c r="F246" s="57"/>
      <c r="G246" s="142"/>
      <c r="H246" s="115"/>
      <c r="I246" s="234"/>
      <c r="J246" s="309"/>
      <c r="K246" s="309"/>
      <c r="L246" s="310"/>
    </row>
    <row r="247" spans="1:13" s="4" customFormat="1" ht="15" customHeight="1" thickBot="1" x14ac:dyDescent="0.3">
      <c r="A247" s="125"/>
      <c r="B247" s="125"/>
      <c r="C247" s="613" t="s">
        <v>117</v>
      </c>
      <c r="D247" s="614"/>
      <c r="E247" s="203">
        <f>E240</f>
        <v>0</v>
      </c>
      <c r="F247" s="143">
        <v>0.4</v>
      </c>
      <c r="G247" s="62" t="s">
        <v>118</v>
      </c>
      <c r="H247" s="115"/>
      <c r="I247" s="234"/>
      <c r="J247" s="309"/>
      <c r="K247" s="309"/>
      <c r="L247" s="310"/>
    </row>
    <row r="248" spans="1:13" s="4" customFormat="1" ht="15" customHeight="1" thickTop="1" x14ac:dyDescent="0.2">
      <c r="A248" s="151"/>
      <c r="B248" s="86"/>
      <c r="C248" s="86"/>
      <c r="D248" s="87"/>
      <c r="E248" s="383"/>
      <c r="F248" s="75"/>
      <c r="G248" s="383"/>
      <c r="H248" s="148"/>
      <c r="I248" s="390"/>
      <c r="J248" s="309"/>
      <c r="K248" s="309"/>
      <c r="L248" s="310"/>
    </row>
    <row r="249" spans="1:13" s="4" customFormat="1" ht="15" customHeight="1" x14ac:dyDescent="0.2">
      <c r="A249" s="69"/>
      <c r="B249" s="125"/>
      <c r="C249" s="125"/>
      <c r="D249" s="125"/>
      <c r="E249" s="77"/>
      <c r="F249" s="36"/>
      <c r="G249" s="125"/>
      <c r="H249" s="146"/>
      <c r="I249" s="232"/>
      <c r="J249" s="309"/>
    </row>
    <row r="250" spans="1:13" s="4" customFormat="1" ht="15" customHeight="1" x14ac:dyDescent="0.2">
      <c r="A250" s="71" t="s">
        <v>119</v>
      </c>
      <c r="B250" s="7"/>
      <c r="C250" s="642" t="s">
        <v>8</v>
      </c>
      <c r="D250" s="716"/>
      <c r="E250" s="717"/>
      <c r="I250" s="39"/>
      <c r="J250" s="309"/>
    </row>
    <row r="251" spans="1:13" s="4" customFormat="1" ht="15" customHeight="1" x14ac:dyDescent="0.2">
      <c r="A251" s="611" t="s">
        <v>120</v>
      </c>
      <c r="B251" s="699"/>
      <c r="C251" s="642" t="s">
        <v>8</v>
      </c>
      <c r="D251" s="716"/>
      <c r="E251" s="717"/>
      <c r="I251" s="39"/>
      <c r="J251" s="309"/>
    </row>
    <row r="252" spans="1:13" s="4" customFormat="1" ht="60" customHeight="1" x14ac:dyDescent="0.2">
      <c r="A252" s="44"/>
      <c r="C252" s="639" t="s">
        <v>121</v>
      </c>
      <c r="D252" s="718"/>
      <c r="E252" s="719"/>
      <c r="I252" s="39"/>
      <c r="J252" s="309"/>
    </row>
    <row r="253" spans="1:13" s="4" customFormat="1" ht="15" customHeight="1" x14ac:dyDescent="0.2">
      <c r="A253" s="44"/>
      <c r="C253" s="642" t="s">
        <v>8</v>
      </c>
      <c r="D253" s="716"/>
      <c r="E253" s="717"/>
      <c r="I253" s="39"/>
      <c r="J253" s="309"/>
    </row>
    <row r="254" spans="1:13" s="4" customFormat="1" ht="15" customHeight="1" x14ac:dyDescent="0.25">
      <c r="A254" s="50"/>
      <c r="B254" s="383"/>
      <c r="C254" s="635"/>
      <c r="D254" s="635"/>
      <c r="E254" s="383"/>
      <c r="F254" s="75"/>
      <c r="G254" s="383"/>
      <c r="H254" s="148"/>
      <c r="I254" s="390"/>
      <c r="J254" s="309"/>
    </row>
    <row r="255" spans="1:13" s="4" customFormat="1" ht="15" hidden="1" customHeight="1" outlineLevel="1" x14ac:dyDescent="0.2">
      <c r="A255" s="76"/>
      <c r="B255" s="77"/>
      <c r="C255" s="77"/>
      <c r="D255" s="77"/>
      <c r="E255" s="125"/>
      <c r="F255" s="36"/>
      <c r="G255" s="125"/>
      <c r="H255" s="146"/>
      <c r="I255" s="114"/>
      <c r="J255" s="309"/>
      <c r="K255" s="309"/>
      <c r="L255" s="310"/>
    </row>
    <row r="256" spans="1:13" s="4" customFormat="1" ht="15" hidden="1" customHeight="1" outlineLevel="1" x14ac:dyDescent="0.2">
      <c r="A256" s="64"/>
      <c r="B256" s="80" t="s">
        <v>8</v>
      </c>
      <c r="C256" s="597"/>
      <c r="D256" s="81" t="s">
        <v>1083</v>
      </c>
      <c r="E256" s="81" t="s">
        <v>1187</v>
      </c>
      <c r="F256" s="81" t="s">
        <v>1188</v>
      </c>
      <c r="G256" s="81" t="s">
        <v>1189</v>
      </c>
      <c r="H256" s="81" t="s">
        <v>1190</v>
      </c>
      <c r="I256" s="81" t="s">
        <v>1191</v>
      </c>
      <c r="J256" s="81" t="s">
        <v>1192</v>
      </c>
      <c r="K256" s="82" t="s">
        <v>70</v>
      </c>
      <c r="M256" s="79"/>
    </row>
    <row r="257" spans="1:13" s="4" customFormat="1" ht="15" hidden="1" customHeight="1" outlineLevel="1" x14ac:dyDescent="0.2">
      <c r="A257" s="64"/>
      <c r="B257" s="26" t="s">
        <v>1213</v>
      </c>
      <c r="C257" s="597"/>
      <c r="D257" s="26" t="s">
        <v>1193</v>
      </c>
      <c r="E257" s="83">
        <v>4700</v>
      </c>
      <c r="F257" s="83">
        <v>6000</v>
      </c>
      <c r="G257" s="83">
        <v>5400</v>
      </c>
      <c r="H257" s="157">
        <v>2600</v>
      </c>
      <c r="I257" s="83">
        <v>4500</v>
      </c>
      <c r="J257" s="83">
        <v>6300</v>
      </c>
      <c r="K257" s="84">
        <v>180</v>
      </c>
      <c r="M257" s="79"/>
    </row>
    <row r="258" spans="1:13" s="4" customFormat="1" ht="15" hidden="1" customHeight="1" outlineLevel="1" x14ac:dyDescent="0.2">
      <c r="A258" s="64"/>
      <c r="B258" s="26" t="s">
        <v>1214</v>
      </c>
      <c r="C258" s="597"/>
      <c r="D258" s="26" t="s">
        <v>1194</v>
      </c>
      <c r="E258" s="83">
        <v>6100</v>
      </c>
      <c r="F258" s="83">
        <v>9000</v>
      </c>
      <c r="G258" s="83">
        <v>7200</v>
      </c>
      <c r="H258" s="157">
        <v>3600</v>
      </c>
      <c r="I258" s="83">
        <v>6300</v>
      </c>
      <c r="J258" s="83">
        <v>8900</v>
      </c>
      <c r="K258" s="84">
        <v>300</v>
      </c>
      <c r="M258" s="79"/>
    </row>
    <row r="259" spans="1:13" s="4" customFormat="1" ht="15" hidden="1" customHeight="1" outlineLevel="1" x14ac:dyDescent="0.2">
      <c r="A259" s="64"/>
      <c r="B259" s="26" t="s">
        <v>1215</v>
      </c>
      <c r="C259" s="597"/>
      <c r="D259" s="26" t="s">
        <v>1195</v>
      </c>
      <c r="E259" s="83">
        <v>8300</v>
      </c>
      <c r="F259" s="83">
        <v>11800</v>
      </c>
      <c r="G259" s="83">
        <v>9500</v>
      </c>
      <c r="H259" s="157">
        <v>4700</v>
      </c>
      <c r="I259" s="83">
        <v>9600</v>
      </c>
      <c r="J259" s="83">
        <v>16700</v>
      </c>
      <c r="K259" s="84">
        <v>470</v>
      </c>
      <c r="M259" s="79"/>
    </row>
    <row r="260" spans="1:13" s="4" customFormat="1" ht="15" hidden="1" customHeight="1" outlineLevel="1" x14ac:dyDescent="0.2">
      <c r="A260" s="64"/>
      <c r="B260" s="599"/>
      <c r="C260" s="597"/>
      <c r="D260" s="26" t="s">
        <v>1196</v>
      </c>
      <c r="E260" s="83">
        <v>0</v>
      </c>
      <c r="F260" s="83">
        <v>0</v>
      </c>
      <c r="G260" s="83">
        <v>0</v>
      </c>
      <c r="H260" s="157">
        <v>0</v>
      </c>
      <c r="I260" s="83">
        <v>0</v>
      </c>
      <c r="J260" s="83">
        <v>0</v>
      </c>
      <c r="K260" s="84">
        <v>0</v>
      </c>
      <c r="M260" s="79"/>
    </row>
    <row r="261" spans="1:13" s="4" customFormat="1" ht="15" hidden="1" customHeight="1" outlineLevel="1" x14ac:dyDescent="0.2">
      <c r="A261" s="64"/>
      <c r="B261" s="80" t="s">
        <v>8</v>
      </c>
      <c r="C261" s="597"/>
      <c r="D261" s="597"/>
      <c r="E261" s="597"/>
      <c r="H261" s="115"/>
      <c r="J261" s="309"/>
      <c r="M261" s="79"/>
    </row>
    <row r="262" spans="1:13" s="4" customFormat="1" ht="15" hidden="1" customHeight="1" outlineLevel="1" x14ac:dyDescent="0.2">
      <c r="A262" s="64"/>
      <c r="B262" s="26" t="s">
        <v>1230</v>
      </c>
      <c r="C262" s="597"/>
      <c r="D262" s="85">
        <v>0</v>
      </c>
      <c r="E262" s="597"/>
      <c r="F262" s="80" t="s">
        <v>1082</v>
      </c>
      <c r="H262" s="212">
        <v>0</v>
      </c>
      <c r="J262" s="309"/>
      <c r="M262" s="79"/>
    </row>
    <row r="263" spans="1:13" s="4" customFormat="1" ht="15" hidden="1" customHeight="1" outlineLevel="1" x14ac:dyDescent="0.2">
      <c r="A263" s="64"/>
      <c r="B263" s="26" t="s">
        <v>1081</v>
      </c>
      <c r="C263" s="597"/>
      <c r="D263" s="85">
        <v>0.01</v>
      </c>
      <c r="E263" s="115" t="s">
        <v>1084</v>
      </c>
      <c r="F263" s="26" t="s">
        <v>78</v>
      </c>
      <c r="H263" s="156">
        <v>1</v>
      </c>
      <c r="J263" s="309"/>
      <c r="M263" s="79"/>
    </row>
    <row r="264" spans="1:13" s="4" customFormat="1" ht="15" hidden="1" customHeight="1" outlineLevel="1" x14ac:dyDescent="0.2">
      <c r="A264" s="64"/>
      <c r="B264" s="26" t="s">
        <v>1231</v>
      </c>
      <c r="C264" s="597"/>
      <c r="D264" s="85">
        <v>0.02</v>
      </c>
      <c r="E264" s="115" t="s">
        <v>1085</v>
      </c>
      <c r="F264" s="26" t="s">
        <v>80</v>
      </c>
      <c r="H264" s="156">
        <v>2</v>
      </c>
      <c r="J264" s="309"/>
      <c r="M264" s="79"/>
    </row>
    <row r="265" spans="1:13" s="4" customFormat="1" ht="15" hidden="1" customHeight="1" outlineLevel="1" x14ac:dyDescent="0.2">
      <c r="A265" s="64"/>
      <c r="B265" s="26" t="s">
        <v>969</v>
      </c>
      <c r="C265" s="597"/>
      <c r="D265" s="85">
        <v>0.03</v>
      </c>
      <c r="E265" s="115" t="s">
        <v>1086</v>
      </c>
      <c r="F265" s="26" t="s">
        <v>82</v>
      </c>
      <c r="H265" s="156">
        <v>3</v>
      </c>
      <c r="J265" s="309"/>
      <c r="M265" s="79"/>
    </row>
    <row r="266" spans="1:13" s="4" customFormat="1" ht="15" hidden="1" customHeight="1" outlineLevel="1" x14ac:dyDescent="0.2">
      <c r="A266" s="64"/>
      <c r="B266" s="26" t="s">
        <v>970</v>
      </c>
      <c r="C266" s="597"/>
      <c r="D266" s="85">
        <v>0.04</v>
      </c>
      <c r="E266" s="115" t="s">
        <v>1087</v>
      </c>
      <c r="F266" s="26" t="s">
        <v>84</v>
      </c>
      <c r="H266" s="156">
        <v>4</v>
      </c>
      <c r="J266" s="309"/>
      <c r="M266" s="79"/>
    </row>
    <row r="267" spans="1:13" s="4" customFormat="1" ht="15" hidden="1" customHeight="1" outlineLevel="1" x14ac:dyDescent="0.2">
      <c r="A267" s="64"/>
      <c r="B267" s="26" t="s">
        <v>1232</v>
      </c>
      <c r="C267" s="597"/>
      <c r="D267" s="85">
        <v>0.05</v>
      </c>
      <c r="E267" s="115" t="s">
        <v>1088</v>
      </c>
      <c r="F267" s="26" t="s">
        <v>86</v>
      </c>
      <c r="H267" s="156">
        <v>5</v>
      </c>
      <c r="J267" s="309"/>
      <c r="M267" s="79"/>
    </row>
    <row r="268" spans="1:13" s="4" customFormat="1" ht="15" hidden="1" customHeight="1" outlineLevel="1" x14ac:dyDescent="0.2">
      <c r="A268" s="64"/>
      <c r="B268" s="599"/>
      <c r="C268" s="597"/>
      <c r="D268" s="85">
        <v>0.06</v>
      </c>
      <c r="E268" s="115" t="s">
        <v>1089</v>
      </c>
      <c r="F268" s="26" t="s">
        <v>88</v>
      </c>
      <c r="H268" s="156">
        <v>6</v>
      </c>
      <c r="J268" s="309"/>
      <c r="M268" s="79"/>
    </row>
    <row r="269" spans="1:13" s="4" customFormat="1" ht="15" hidden="1" customHeight="1" outlineLevel="1" x14ac:dyDescent="0.2">
      <c r="A269" s="64"/>
      <c r="B269" s="80" t="s">
        <v>8</v>
      </c>
      <c r="C269" s="597"/>
      <c r="D269" s="85">
        <v>7.0000000000000007E-2</v>
      </c>
      <c r="E269" s="115" t="s">
        <v>1090</v>
      </c>
      <c r="F269" s="26" t="s">
        <v>70</v>
      </c>
      <c r="H269" s="156">
        <v>7</v>
      </c>
      <c r="J269" s="309"/>
      <c r="M269" s="79"/>
    </row>
    <row r="270" spans="1:13" s="4" customFormat="1" ht="15" hidden="1" customHeight="1" outlineLevel="1" x14ac:dyDescent="0.2">
      <c r="A270" s="64"/>
      <c r="B270" s="26" t="s">
        <v>1197</v>
      </c>
      <c r="C270" s="597"/>
      <c r="D270" s="85">
        <v>0.08</v>
      </c>
      <c r="E270" s="115" t="s">
        <v>1091</v>
      </c>
      <c r="F270" s="26" t="s">
        <v>1184</v>
      </c>
      <c r="H270" s="156">
        <v>8</v>
      </c>
      <c r="J270" s="309"/>
      <c r="M270" s="79"/>
    </row>
    <row r="271" spans="1:13" s="4" customFormat="1" ht="15" hidden="1" customHeight="1" outlineLevel="1" x14ac:dyDescent="0.2">
      <c r="A271" s="64"/>
      <c r="B271" s="26" t="s">
        <v>1198</v>
      </c>
      <c r="C271" s="597"/>
      <c r="D271" s="85">
        <v>0.09</v>
      </c>
      <c r="E271" s="115" t="s">
        <v>1092</v>
      </c>
      <c r="F271" s="26" t="s">
        <v>66</v>
      </c>
      <c r="H271" s="156">
        <v>9</v>
      </c>
      <c r="J271" s="309"/>
      <c r="M271" s="79"/>
    </row>
    <row r="272" spans="1:13" s="4" customFormat="1" ht="15" hidden="1" customHeight="1" outlineLevel="1" x14ac:dyDescent="0.2">
      <c r="A272" s="64"/>
      <c r="B272" s="26" t="s">
        <v>1199</v>
      </c>
      <c r="C272" s="597"/>
      <c r="D272" s="85">
        <v>0.1</v>
      </c>
      <c r="E272" s="115" t="s">
        <v>1093</v>
      </c>
      <c r="F272" s="43" t="s">
        <v>68</v>
      </c>
      <c r="H272" s="156">
        <v>10</v>
      </c>
      <c r="J272" s="309"/>
      <c r="M272" s="79"/>
    </row>
    <row r="273" spans="1:13" s="4" customFormat="1" ht="15" hidden="1" customHeight="1" outlineLevel="1" x14ac:dyDescent="0.2">
      <c r="A273" s="64"/>
      <c r="B273" s="26" t="s">
        <v>1200</v>
      </c>
      <c r="C273" s="597"/>
      <c r="D273" s="85">
        <v>0.11</v>
      </c>
      <c r="E273" s="597"/>
      <c r="H273" s="156">
        <v>11</v>
      </c>
      <c r="J273" s="309"/>
      <c r="M273" s="79"/>
    </row>
    <row r="274" spans="1:13" s="4" customFormat="1" ht="15" hidden="1" customHeight="1" outlineLevel="1" x14ac:dyDescent="0.2">
      <c r="A274" s="64"/>
      <c r="B274" s="26" t="s">
        <v>1201</v>
      </c>
      <c r="C274" s="597"/>
      <c r="D274" s="85">
        <v>0.12</v>
      </c>
      <c r="E274" s="597"/>
      <c r="H274" s="156">
        <v>12</v>
      </c>
      <c r="J274" s="309"/>
      <c r="M274" s="79"/>
    </row>
    <row r="275" spans="1:13" s="4" customFormat="1" ht="15" hidden="1" customHeight="1" outlineLevel="1" x14ac:dyDescent="0.2">
      <c r="A275" s="64"/>
      <c r="B275" s="26" t="s">
        <v>1239</v>
      </c>
      <c r="C275" s="597"/>
      <c r="D275" s="85">
        <v>0.13</v>
      </c>
      <c r="E275" s="597"/>
      <c r="H275" s="156">
        <v>13</v>
      </c>
      <c r="J275" s="309"/>
      <c r="M275" s="79"/>
    </row>
    <row r="276" spans="1:13" s="4" customFormat="1" ht="15" hidden="1" customHeight="1" outlineLevel="1" x14ac:dyDescent="0.2">
      <c r="A276" s="64"/>
      <c r="B276" s="26" t="s">
        <v>1202</v>
      </c>
      <c r="C276" s="597"/>
      <c r="D276" s="85">
        <v>0.14000000000000001</v>
      </c>
      <c r="E276" s="597"/>
      <c r="H276" s="156">
        <v>14</v>
      </c>
      <c r="J276" s="309"/>
      <c r="M276" s="79"/>
    </row>
    <row r="277" spans="1:13" s="4" customFormat="1" ht="15" hidden="1" customHeight="1" outlineLevel="1" x14ac:dyDescent="0.2">
      <c r="A277" s="64"/>
      <c r="B277" s="26" t="s">
        <v>1203</v>
      </c>
      <c r="C277" s="597"/>
      <c r="D277" s="85">
        <v>0.15</v>
      </c>
      <c r="E277" s="597"/>
      <c r="H277" s="156">
        <v>15</v>
      </c>
      <c r="J277" s="309"/>
      <c r="M277" s="79"/>
    </row>
    <row r="278" spans="1:13" s="4" customFormat="1" ht="15" hidden="1" customHeight="1" outlineLevel="1" x14ac:dyDescent="0.2">
      <c r="A278" s="64"/>
      <c r="B278" s="26" t="s">
        <v>1233</v>
      </c>
      <c r="C278" s="597"/>
      <c r="D278" s="85">
        <v>0.16</v>
      </c>
      <c r="E278" s="597"/>
      <c r="H278" s="156">
        <v>16</v>
      </c>
      <c r="J278" s="309"/>
      <c r="M278" s="79"/>
    </row>
    <row r="279" spans="1:13" s="4" customFormat="1" ht="15" hidden="1" customHeight="1" outlineLevel="1" x14ac:dyDescent="0.2">
      <c r="A279" s="64"/>
      <c r="B279" s="26" t="s">
        <v>1094</v>
      </c>
      <c r="C279" s="597"/>
      <c r="D279" s="85">
        <v>0.17</v>
      </c>
      <c r="E279" s="597"/>
      <c r="H279" s="156">
        <v>17</v>
      </c>
      <c r="J279" s="309"/>
      <c r="M279" s="79"/>
    </row>
    <row r="280" spans="1:13" s="4" customFormat="1" ht="15" hidden="1" customHeight="1" outlineLevel="1" x14ac:dyDescent="0.2">
      <c r="A280" s="64"/>
      <c r="B280" s="599"/>
      <c r="C280" s="597"/>
      <c r="D280" s="85">
        <v>0.18</v>
      </c>
      <c r="E280" s="597"/>
      <c r="H280" s="156">
        <v>18</v>
      </c>
      <c r="J280" s="309"/>
      <c r="M280" s="79"/>
    </row>
    <row r="281" spans="1:13" s="4" customFormat="1" ht="15" hidden="1" customHeight="1" outlineLevel="1" x14ac:dyDescent="0.2">
      <c r="A281" s="64"/>
      <c r="B281" s="80" t="s">
        <v>8</v>
      </c>
      <c r="C281" s="597"/>
      <c r="D281" s="85">
        <v>0.19</v>
      </c>
      <c r="E281" s="597"/>
      <c r="H281" s="156">
        <v>19</v>
      </c>
      <c r="J281" s="309"/>
      <c r="M281" s="79"/>
    </row>
    <row r="282" spans="1:13" s="4" customFormat="1" ht="15" hidden="1" customHeight="1" outlineLevel="1" x14ac:dyDescent="0.2">
      <c r="A282" s="64"/>
      <c r="B282" s="26" t="s">
        <v>1204</v>
      </c>
      <c r="C282" s="597"/>
      <c r="D282" s="85">
        <v>0.2</v>
      </c>
      <c r="E282" s="597"/>
      <c r="H282" s="156">
        <v>20</v>
      </c>
      <c r="J282" s="309"/>
      <c r="M282" s="79"/>
    </row>
    <row r="283" spans="1:13" s="4" customFormat="1" ht="15" hidden="1" customHeight="1" outlineLevel="1" x14ac:dyDescent="0.2">
      <c r="A283" s="64"/>
      <c r="B283" s="26" t="s">
        <v>1205</v>
      </c>
      <c r="C283" s="597"/>
      <c r="D283" s="85">
        <v>0.21</v>
      </c>
      <c r="E283" s="597"/>
      <c r="H283" s="156">
        <v>21</v>
      </c>
      <c r="J283" s="309"/>
      <c r="M283" s="79"/>
    </row>
    <row r="284" spans="1:13" s="4" customFormat="1" ht="15" hidden="1" customHeight="1" outlineLevel="1" x14ac:dyDescent="0.2">
      <c r="A284" s="64"/>
      <c r="B284" s="26" t="s">
        <v>1206</v>
      </c>
      <c r="C284" s="597"/>
      <c r="D284" s="85">
        <v>0.22</v>
      </c>
      <c r="E284" s="597"/>
      <c r="H284" s="156">
        <v>22</v>
      </c>
      <c r="J284" s="309"/>
      <c r="M284" s="79"/>
    </row>
    <row r="285" spans="1:13" s="4" customFormat="1" ht="15" hidden="1" customHeight="1" outlineLevel="1" x14ac:dyDescent="0.2">
      <c r="A285" s="64"/>
      <c r="B285" s="26" t="s">
        <v>1207</v>
      </c>
      <c r="C285" s="597"/>
      <c r="D285" s="85">
        <v>0.23</v>
      </c>
      <c r="E285" s="597"/>
      <c r="H285" s="156">
        <v>23</v>
      </c>
      <c r="J285" s="309"/>
      <c r="M285" s="79"/>
    </row>
    <row r="286" spans="1:13" s="4" customFormat="1" ht="15" hidden="1" customHeight="1" outlineLevel="1" x14ac:dyDescent="0.2">
      <c r="A286" s="64"/>
      <c r="B286" s="26" t="s">
        <v>1208</v>
      </c>
      <c r="C286" s="597"/>
      <c r="D286" s="85">
        <v>0.24</v>
      </c>
      <c r="E286" s="597"/>
      <c r="H286" s="156">
        <v>24</v>
      </c>
      <c r="J286" s="309"/>
      <c r="M286" s="79"/>
    </row>
    <row r="287" spans="1:13" s="4" customFormat="1" ht="15" hidden="1" customHeight="1" outlineLevel="1" x14ac:dyDescent="0.2">
      <c r="A287" s="64"/>
      <c r="B287" s="26" t="s">
        <v>1234</v>
      </c>
      <c r="C287" s="597"/>
      <c r="D287" s="85">
        <v>0.25</v>
      </c>
      <c r="E287" s="597"/>
      <c r="H287" s="156">
        <v>25</v>
      </c>
      <c r="J287" s="309"/>
      <c r="M287" s="79"/>
    </row>
    <row r="288" spans="1:13" s="4" customFormat="1" ht="15" hidden="1" customHeight="1" outlineLevel="1" x14ac:dyDescent="0.2">
      <c r="A288" s="64"/>
      <c r="B288" s="26" t="s">
        <v>1209</v>
      </c>
      <c r="C288" s="597"/>
      <c r="D288" s="85">
        <v>0.26</v>
      </c>
      <c r="E288" s="597"/>
      <c r="H288" s="156">
        <v>26</v>
      </c>
      <c r="J288" s="309"/>
      <c r="M288" s="79"/>
    </row>
    <row r="289" spans="1:13" s="4" customFormat="1" ht="15" hidden="1" customHeight="1" outlineLevel="1" x14ac:dyDescent="0.2">
      <c r="A289" s="64"/>
      <c r="B289" s="26" t="s">
        <v>1235</v>
      </c>
      <c r="C289" s="597"/>
      <c r="D289" s="85">
        <v>0.27</v>
      </c>
      <c r="E289" s="597"/>
      <c r="H289" s="156">
        <v>27</v>
      </c>
      <c r="J289" s="309"/>
      <c r="M289" s="79"/>
    </row>
    <row r="290" spans="1:13" s="4" customFormat="1" ht="15" hidden="1" customHeight="1" outlineLevel="1" x14ac:dyDescent="0.2">
      <c r="A290" s="64"/>
      <c r="B290" s="26" t="s">
        <v>1210</v>
      </c>
      <c r="C290" s="597"/>
      <c r="D290" s="85">
        <v>0.28000000000000003</v>
      </c>
      <c r="E290" s="597"/>
      <c r="H290" s="156">
        <v>28</v>
      </c>
      <c r="J290" s="309"/>
      <c r="M290" s="79"/>
    </row>
    <row r="291" spans="1:13" s="4" customFormat="1" ht="15" hidden="1" customHeight="1" outlineLevel="1" x14ac:dyDescent="0.2">
      <c r="A291" s="64"/>
      <c r="B291" s="26" t="s">
        <v>1236</v>
      </c>
      <c r="C291" s="597"/>
      <c r="D291" s="85">
        <v>0.28999999999999998</v>
      </c>
      <c r="E291" s="597"/>
      <c r="H291" s="156">
        <v>29</v>
      </c>
      <c r="J291" s="309"/>
      <c r="M291" s="79"/>
    </row>
    <row r="292" spans="1:13" s="4" customFormat="1" ht="15" hidden="1" customHeight="1" outlineLevel="1" x14ac:dyDescent="0.2">
      <c r="A292" s="64"/>
      <c r="B292" s="26" t="s">
        <v>1211</v>
      </c>
      <c r="C292" s="597"/>
      <c r="D292" s="85">
        <v>0.3</v>
      </c>
      <c r="E292" s="597"/>
      <c r="H292" s="156">
        <v>30</v>
      </c>
      <c r="J292" s="309"/>
      <c r="M292" s="79"/>
    </row>
    <row r="293" spans="1:13" s="4" customFormat="1" ht="15" hidden="1" customHeight="1" outlineLevel="1" x14ac:dyDescent="0.2">
      <c r="A293" s="64"/>
      <c r="B293" s="26" t="s">
        <v>1237</v>
      </c>
      <c r="C293" s="597"/>
      <c r="D293" s="85">
        <v>0.35</v>
      </c>
      <c r="E293" s="597"/>
      <c r="H293" s="156">
        <v>31</v>
      </c>
      <c r="J293" s="309"/>
      <c r="M293" s="79"/>
    </row>
    <row r="294" spans="1:13" s="4" customFormat="1" ht="15" hidden="1" customHeight="1" outlineLevel="1" x14ac:dyDescent="0.2">
      <c r="A294" s="64"/>
      <c r="B294" s="26" t="s">
        <v>1212</v>
      </c>
      <c r="C294" s="597"/>
      <c r="D294" s="85">
        <v>0.4</v>
      </c>
      <c r="E294" s="597"/>
      <c r="H294" s="156">
        <v>32</v>
      </c>
      <c r="J294" s="309"/>
      <c r="M294" s="79"/>
    </row>
    <row r="295" spans="1:13" s="4" customFormat="1" ht="15" hidden="1" customHeight="1" outlineLevel="1" x14ac:dyDescent="0.25">
      <c r="B295" s="26" t="s">
        <v>1238</v>
      </c>
      <c r="C295" s="597"/>
      <c r="D295" s="85">
        <v>0.45</v>
      </c>
      <c r="E295" s="597"/>
      <c r="H295" s="156">
        <v>33</v>
      </c>
      <c r="J295" s="309"/>
      <c r="M295" s="79"/>
    </row>
    <row r="296" spans="1:13" s="4" customFormat="1" ht="15" hidden="1" customHeight="1" outlineLevel="1" x14ac:dyDescent="0.2">
      <c r="A296" s="64"/>
      <c r="B296" s="599"/>
      <c r="C296" s="597"/>
      <c r="D296" s="85">
        <v>0.5</v>
      </c>
      <c r="E296" s="597"/>
      <c r="H296" s="156">
        <v>34</v>
      </c>
      <c r="J296" s="309"/>
      <c r="M296" s="79"/>
    </row>
    <row r="297" spans="1:13" s="4" customFormat="1" ht="15" hidden="1" customHeight="1" outlineLevel="1" x14ac:dyDescent="0.2">
      <c r="A297" s="64"/>
      <c r="B297" s="26" t="s">
        <v>1082</v>
      </c>
      <c r="C297" s="597"/>
      <c r="D297" s="85">
        <v>0.55000000000000004</v>
      </c>
      <c r="E297" s="597"/>
      <c r="H297" s="156">
        <v>35</v>
      </c>
      <c r="J297" s="309"/>
      <c r="M297" s="79"/>
    </row>
    <row r="298" spans="1:13" s="4" customFormat="1" ht="15" hidden="1" customHeight="1" outlineLevel="1" x14ac:dyDescent="0.2">
      <c r="A298" s="64"/>
      <c r="B298" s="26" t="s">
        <v>1216</v>
      </c>
      <c r="C298" s="597"/>
      <c r="D298" s="85">
        <v>0.6</v>
      </c>
      <c r="E298" s="597"/>
      <c r="H298" s="156">
        <v>36</v>
      </c>
      <c r="J298" s="309"/>
      <c r="M298" s="79"/>
    </row>
    <row r="299" spans="1:13" s="4" customFormat="1" ht="15" hidden="1" customHeight="1" outlineLevel="1" x14ac:dyDescent="0.2">
      <c r="A299" s="64"/>
      <c r="B299" s="26" t="s">
        <v>1217</v>
      </c>
      <c r="C299" s="597"/>
      <c r="D299" s="85">
        <v>0.65</v>
      </c>
      <c r="E299" s="597"/>
      <c r="H299" s="156">
        <v>37</v>
      </c>
      <c r="J299" s="309"/>
      <c r="M299" s="79"/>
    </row>
    <row r="300" spans="1:13" s="4" customFormat="1" ht="15" hidden="1" customHeight="1" outlineLevel="1" x14ac:dyDescent="0.2">
      <c r="A300" s="64"/>
      <c r="B300" s="26" t="s">
        <v>1218</v>
      </c>
      <c r="C300" s="597"/>
      <c r="D300" s="85">
        <v>0.7</v>
      </c>
      <c r="E300" s="597"/>
      <c r="H300" s="156">
        <v>38</v>
      </c>
      <c r="J300" s="309"/>
      <c r="M300" s="79"/>
    </row>
    <row r="301" spans="1:13" s="4" customFormat="1" ht="15" hidden="1" customHeight="1" outlineLevel="1" x14ac:dyDescent="0.2">
      <c r="A301" s="64"/>
      <c r="B301" s="26" t="s">
        <v>1219</v>
      </c>
      <c r="C301" s="597"/>
      <c r="D301" s="85">
        <v>0.75</v>
      </c>
      <c r="E301" s="597"/>
      <c r="H301" s="156">
        <v>39</v>
      </c>
      <c r="J301" s="309"/>
      <c r="M301" s="79"/>
    </row>
    <row r="302" spans="1:13" s="4" customFormat="1" ht="15" hidden="1" customHeight="1" outlineLevel="1" x14ac:dyDescent="0.2">
      <c r="A302" s="64"/>
      <c r="B302" s="26" t="s">
        <v>1220</v>
      </c>
      <c r="C302" s="597"/>
      <c r="D302" s="85">
        <v>0.8</v>
      </c>
      <c r="E302" s="597"/>
      <c r="H302" s="156">
        <v>40</v>
      </c>
      <c r="J302" s="309"/>
      <c r="M302" s="79"/>
    </row>
    <row r="303" spans="1:13" s="4" customFormat="1" ht="15" hidden="1" customHeight="1" outlineLevel="1" x14ac:dyDescent="0.2">
      <c r="A303" s="64"/>
      <c r="B303" s="26" t="s">
        <v>1221</v>
      </c>
      <c r="C303" s="597"/>
      <c r="D303" s="85">
        <v>0.85</v>
      </c>
      <c r="E303" s="597"/>
      <c r="H303" s="156">
        <v>41</v>
      </c>
      <c r="J303" s="309"/>
      <c r="M303" s="79"/>
    </row>
    <row r="304" spans="1:13" s="4" customFormat="1" ht="15" hidden="1" customHeight="1" outlineLevel="1" x14ac:dyDescent="0.2">
      <c r="A304" s="64"/>
      <c r="B304" s="26" t="s">
        <v>1222</v>
      </c>
      <c r="C304" s="597"/>
      <c r="D304" s="85">
        <v>0.9</v>
      </c>
      <c r="E304" s="597"/>
      <c r="H304" s="156">
        <v>42</v>
      </c>
      <c r="J304" s="309"/>
      <c r="M304" s="79"/>
    </row>
    <row r="305" spans="1:13" s="4" customFormat="1" ht="15" hidden="1" customHeight="1" outlineLevel="1" x14ac:dyDescent="0.2">
      <c r="A305" s="64"/>
      <c r="B305" s="26" t="s">
        <v>1223</v>
      </c>
      <c r="C305" s="597"/>
      <c r="D305" s="85">
        <v>0.95</v>
      </c>
      <c r="E305" s="597"/>
      <c r="H305" s="156">
        <v>43</v>
      </c>
      <c r="J305" s="309"/>
      <c r="M305" s="79"/>
    </row>
    <row r="306" spans="1:13" s="4" customFormat="1" ht="15" hidden="1" customHeight="1" outlineLevel="1" x14ac:dyDescent="0.2">
      <c r="A306" s="64"/>
      <c r="B306" s="26" t="s">
        <v>1224</v>
      </c>
      <c r="C306" s="597"/>
      <c r="D306" s="85">
        <v>1</v>
      </c>
      <c r="E306" s="597"/>
      <c r="H306" s="156">
        <v>44</v>
      </c>
      <c r="J306" s="309"/>
      <c r="M306" s="79"/>
    </row>
    <row r="307" spans="1:13" s="4" customFormat="1" ht="15" hidden="1" customHeight="1" outlineLevel="1" x14ac:dyDescent="0.2">
      <c r="A307" s="64"/>
      <c r="B307" s="26" t="s">
        <v>1225</v>
      </c>
      <c r="C307" s="597"/>
      <c r="D307" s="66"/>
      <c r="E307" s="597"/>
      <c r="H307" s="156">
        <v>45</v>
      </c>
      <c r="J307" s="309"/>
      <c r="M307" s="79"/>
    </row>
    <row r="308" spans="1:13" s="4" customFormat="1" ht="15" hidden="1" customHeight="1" outlineLevel="1" x14ac:dyDescent="0.2">
      <c r="A308" s="64"/>
      <c r="B308" s="26" t="s">
        <v>1226</v>
      </c>
      <c r="C308" s="597"/>
      <c r="D308" s="85">
        <v>0</v>
      </c>
      <c r="E308" s="597"/>
      <c r="H308" s="156">
        <v>46</v>
      </c>
      <c r="J308" s="309"/>
      <c r="M308" s="79"/>
    </row>
    <row r="309" spans="1:13" s="4" customFormat="1" ht="15" hidden="1" customHeight="1" outlineLevel="1" x14ac:dyDescent="0.2">
      <c r="A309" s="64"/>
      <c r="B309" s="65"/>
      <c r="C309" s="65"/>
      <c r="D309" s="85">
        <v>0.05</v>
      </c>
      <c r="E309" s="66"/>
      <c r="F309" s="67"/>
      <c r="G309" s="65"/>
      <c r="H309" s="156">
        <v>47</v>
      </c>
      <c r="I309" s="67"/>
      <c r="J309" s="309"/>
      <c r="K309" s="65"/>
      <c r="L309" s="65"/>
      <c r="M309" s="79"/>
    </row>
    <row r="310" spans="1:13" s="4" customFormat="1" ht="15" hidden="1" customHeight="1" outlineLevel="1" x14ac:dyDescent="0.2">
      <c r="A310" s="64"/>
      <c r="B310" s="26" t="s">
        <v>1082</v>
      </c>
      <c r="C310" s="65"/>
      <c r="D310" s="85">
        <v>0.1</v>
      </c>
      <c r="E310" s="66"/>
      <c r="F310" s="67"/>
      <c r="G310" s="65"/>
      <c r="H310" s="156">
        <v>48</v>
      </c>
      <c r="I310" s="67"/>
      <c r="J310" s="309"/>
      <c r="K310" s="65"/>
      <c r="L310" s="65"/>
      <c r="M310" s="79"/>
    </row>
    <row r="311" spans="1:13" s="4" customFormat="1" ht="15" hidden="1" customHeight="1" outlineLevel="1" x14ac:dyDescent="0.2">
      <c r="A311" s="64"/>
      <c r="B311" s="26" t="s">
        <v>1227</v>
      </c>
      <c r="C311" s="65"/>
      <c r="D311" s="26" t="s">
        <v>1082</v>
      </c>
      <c r="E311" s="66"/>
      <c r="F311" s="67"/>
      <c r="G311" s="65"/>
      <c r="H311" s="156">
        <v>49</v>
      </c>
      <c r="I311" s="67"/>
      <c r="J311" s="309"/>
      <c r="K311" s="65"/>
      <c r="L311" s="65"/>
      <c r="M311" s="79"/>
    </row>
    <row r="312" spans="1:13" s="65" customFormat="1" ht="15" hidden="1" customHeight="1" outlineLevel="1" x14ac:dyDescent="0.2">
      <c r="A312" s="64"/>
      <c r="B312" s="26" t="s">
        <v>1228</v>
      </c>
      <c r="D312" s="147" t="s">
        <v>1185</v>
      </c>
      <c r="E312" s="66"/>
      <c r="F312" s="67"/>
      <c r="H312" s="156">
        <v>50</v>
      </c>
      <c r="I312" s="67"/>
      <c r="J312" s="309"/>
      <c r="M312" s="79"/>
    </row>
    <row r="313" spans="1:13" s="65" customFormat="1" ht="15" hidden="1" customHeight="1" outlineLevel="1" x14ac:dyDescent="0.2">
      <c r="A313" s="64"/>
      <c r="B313" s="26" t="s">
        <v>1229</v>
      </c>
      <c r="D313" s="147" t="s">
        <v>1186</v>
      </c>
      <c r="E313" s="66"/>
      <c r="F313" s="67"/>
      <c r="H313" s="67"/>
      <c r="J313" s="309"/>
      <c r="M313" s="79"/>
    </row>
    <row r="314" spans="1:13" s="65" customFormat="1" ht="15" hidden="1" customHeight="1" outlineLevel="1" x14ac:dyDescent="0.2">
      <c r="A314" s="64"/>
      <c r="D314" s="66"/>
      <c r="E314" s="66"/>
      <c r="F314" s="67"/>
      <c r="H314" s="67"/>
      <c r="I314" s="67"/>
      <c r="J314" s="309"/>
      <c r="M314" s="79"/>
    </row>
    <row r="315" spans="1:13" s="65" customFormat="1" ht="15" hidden="1" customHeight="1" outlineLevel="1" x14ac:dyDescent="0.2">
      <c r="A315" s="151"/>
      <c r="B315" s="86"/>
      <c r="C315" s="86"/>
      <c r="D315" s="87"/>
      <c r="E315" s="383"/>
      <c r="F315" s="86"/>
      <c r="G315" s="320"/>
      <c r="H315" s="321"/>
      <c r="I315" s="86"/>
      <c r="J315" s="309"/>
    </row>
    <row r="316" spans="1:13" s="65" customFormat="1" ht="15" customHeight="1" collapsed="1" x14ac:dyDescent="0.2">
      <c r="D316" s="66"/>
      <c r="E316" s="4"/>
      <c r="G316" s="309"/>
      <c r="H316" s="322"/>
      <c r="J316" s="309"/>
    </row>
    <row r="317" spans="1:13" s="65" customFormat="1" ht="15" customHeight="1" x14ac:dyDescent="0.2">
      <c r="D317" s="66"/>
      <c r="E317" s="4"/>
      <c r="G317" s="309"/>
      <c r="H317" s="322"/>
      <c r="J317" s="309"/>
    </row>
    <row r="318" spans="1:13" s="65" customFormat="1" ht="15" customHeight="1" x14ac:dyDescent="0.2">
      <c r="D318" s="66"/>
      <c r="E318" s="4"/>
      <c r="G318" s="309"/>
      <c r="H318" s="322"/>
    </row>
    <row r="319" spans="1:13" s="65" customFormat="1" ht="15" customHeight="1" x14ac:dyDescent="0.2">
      <c r="D319" s="66"/>
      <c r="E319" s="4"/>
      <c r="G319" s="309"/>
      <c r="H319" s="322"/>
    </row>
    <row r="320" spans="1:13" s="65" customFormat="1" ht="15" customHeight="1" x14ac:dyDescent="0.2">
      <c r="D320" s="66"/>
      <c r="E320" s="4"/>
      <c r="G320" s="309"/>
      <c r="H320" s="322"/>
    </row>
    <row r="321" spans="4:8" s="65" customFormat="1" ht="15" customHeight="1" x14ac:dyDescent="0.2">
      <c r="D321" s="66"/>
      <c r="E321" s="4"/>
      <c r="G321" s="309"/>
      <c r="H321" s="322"/>
    </row>
    <row r="322" spans="4:8" s="65" customFormat="1" ht="15" customHeight="1" x14ac:dyDescent="0.2">
      <c r="D322" s="66"/>
      <c r="E322" s="4"/>
      <c r="G322" s="309"/>
      <c r="H322" s="322"/>
    </row>
    <row r="323" spans="4:8" s="65" customFormat="1" ht="15" customHeight="1" x14ac:dyDescent="0.2">
      <c r="D323" s="66"/>
      <c r="E323" s="4"/>
      <c r="G323" s="309"/>
      <c r="H323" s="322"/>
    </row>
    <row r="324" spans="4:8" s="65" customFormat="1" ht="15" customHeight="1" x14ac:dyDescent="0.2">
      <c r="D324" s="66"/>
      <c r="E324" s="4"/>
      <c r="G324" s="309"/>
      <c r="H324" s="322"/>
    </row>
    <row r="325" spans="4:8" s="65" customFormat="1" ht="15" customHeight="1" x14ac:dyDescent="0.2">
      <c r="D325" s="66"/>
      <c r="E325" s="4"/>
      <c r="G325" s="309"/>
      <c r="H325" s="322"/>
    </row>
    <row r="326" spans="4:8" s="65" customFormat="1" ht="15" customHeight="1" x14ac:dyDescent="0.2">
      <c r="D326" s="66"/>
      <c r="E326" s="4"/>
      <c r="G326" s="309"/>
      <c r="H326" s="322"/>
    </row>
    <row r="327" spans="4:8" s="65" customFormat="1" ht="15" customHeight="1" x14ac:dyDescent="0.2">
      <c r="D327" s="66"/>
      <c r="E327" s="4"/>
      <c r="G327" s="309"/>
      <c r="H327" s="322"/>
    </row>
    <row r="328" spans="4:8" s="65" customFormat="1" ht="15" customHeight="1" x14ac:dyDescent="0.2">
      <c r="D328" s="66"/>
      <c r="E328" s="4"/>
      <c r="G328" s="309"/>
      <c r="H328" s="322"/>
    </row>
    <row r="329" spans="4:8" s="65" customFormat="1" ht="15" customHeight="1" x14ac:dyDescent="0.2">
      <c r="D329" s="66"/>
      <c r="E329" s="4"/>
      <c r="G329" s="309"/>
      <c r="H329" s="322"/>
    </row>
    <row r="330" spans="4:8" s="65" customFormat="1" ht="15" customHeight="1" x14ac:dyDescent="0.2">
      <c r="D330" s="66"/>
      <c r="E330" s="4"/>
      <c r="G330" s="309"/>
      <c r="H330" s="322"/>
    </row>
    <row r="331" spans="4:8" s="65" customFormat="1" ht="15" customHeight="1" x14ac:dyDescent="0.2">
      <c r="D331" s="66"/>
      <c r="E331" s="4"/>
      <c r="G331" s="309"/>
      <c r="H331" s="322"/>
    </row>
    <row r="332" spans="4:8" s="65" customFormat="1" ht="15" customHeight="1" x14ac:dyDescent="0.2">
      <c r="D332" s="66"/>
      <c r="E332" s="4"/>
      <c r="G332" s="309"/>
      <c r="H332" s="322"/>
    </row>
    <row r="333" spans="4:8" s="65" customFormat="1" ht="15" customHeight="1" x14ac:dyDescent="0.2">
      <c r="D333" s="66"/>
      <c r="E333" s="4"/>
      <c r="G333" s="309"/>
      <c r="H333" s="322"/>
    </row>
    <row r="334" spans="4:8" s="65" customFormat="1" ht="15" customHeight="1" x14ac:dyDescent="0.2">
      <c r="D334" s="66"/>
      <c r="E334" s="4"/>
      <c r="G334" s="309"/>
      <c r="H334" s="322"/>
    </row>
    <row r="335" spans="4:8" s="65" customFormat="1" ht="15" customHeight="1" x14ac:dyDescent="0.2">
      <c r="D335" s="66"/>
      <c r="E335" s="4"/>
      <c r="G335" s="309"/>
      <c r="H335" s="322"/>
    </row>
    <row r="336" spans="4:8" s="65" customFormat="1" ht="15" customHeight="1" x14ac:dyDescent="0.2">
      <c r="D336" s="66"/>
      <c r="E336" s="4"/>
      <c r="G336" s="309"/>
      <c r="H336" s="322"/>
    </row>
    <row r="337" spans="4:8" s="65" customFormat="1" ht="15" customHeight="1" x14ac:dyDescent="0.2">
      <c r="D337" s="66"/>
      <c r="E337" s="4"/>
      <c r="G337" s="309"/>
      <c r="H337" s="322"/>
    </row>
    <row r="338" spans="4:8" s="65" customFormat="1" ht="15" customHeight="1" x14ac:dyDescent="0.2">
      <c r="D338" s="66"/>
      <c r="E338" s="4"/>
      <c r="G338" s="309"/>
      <c r="H338" s="322"/>
    </row>
    <row r="339" spans="4:8" s="65" customFormat="1" ht="15" customHeight="1" x14ac:dyDescent="0.2">
      <c r="D339" s="66"/>
      <c r="E339" s="4"/>
      <c r="G339" s="309"/>
      <c r="H339" s="322"/>
    </row>
    <row r="340" spans="4:8" s="65" customFormat="1" ht="15" customHeight="1" x14ac:dyDescent="0.2">
      <c r="D340" s="66"/>
      <c r="E340" s="4"/>
      <c r="G340" s="309"/>
      <c r="H340" s="322"/>
    </row>
    <row r="341" spans="4:8" s="65" customFormat="1" ht="15" customHeight="1" x14ac:dyDescent="0.2">
      <c r="D341" s="66"/>
      <c r="E341" s="4"/>
      <c r="G341" s="309"/>
      <c r="H341" s="322"/>
    </row>
    <row r="342" spans="4:8" s="65" customFormat="1" ht="15" customHeight="1" x14ac:dyDescent="0.2">
      <c r="D342" s="66"/>
      <c r="E342" s="4"/>
      <c r="G342" s="309"/>
      <c r="H342" s="322"/>
    </row>
    <row r="343" spans="4:8" s="65" customFormat="1" ht="15" customHeight="1" x14ac:dyDescent="0.2">
      <c r="D343" s="66"/>
      <c r="E343" s="4"/>
      <c r="G343" s="309"/>
      <c r="H343" s="322"/>
    </row>
    <row r="344" spans="4:8" s="65" customFormat="1" ht="15" customHeight="1" x14ac:dyDescent="0.2">
      <c r="D344" s="66"/>
      <c r="E344" s="4"/>
      <c r="G344" s="309"/>
      <c r="H344" s="322"/>
    </row>
    <row r="345" spans="4:8" s="65" customFormat="1" ht="15" customHeight="1" x14ac:dyDescent="0.2">
      <c r="D345" s="66"/>
      <c r="E345" s="4"/>
      <c r="G345" s="309"/>
      <c r="H345" s="322"/>
    </row>
    <row r="346" spans="4:8" s="65" customFormat="1" ht="15" customHeight="1" x14ac:dyDescent="0.2">
      <c r="D346" s="66"/>
      <c r="E346" s="4"/>
      <c r="G346" s="309"/>
      <c r="H346" s="322"/>
    </row>
    <row r="347" spans="4:8" s="65" customFormat="1" ht="15" customHeight="1" x14ac:dyDescent="0.2">
      <c r="D347" s="66"/>
      <c r="E347" s="4"/>
      <c r="G347" s="309"/>
      <c r="H347" s="322"/>
    </row>
    <row r="348" spans="4:8" s="65" customFormat="1" ht="15" customHeight="1" x14ac:dyDescent="0.2">
      <c r="D348" s="66"/>
      <c r="E348" s="4"/>
      <c r="G348" s="309"/>
      <c r="H348" s="322"/>
    </row>
    <row r="349" spans="4:8" s="65" customFormat="1" ht="15" customHeight="1" x14ac:dyDescent="0.2">
      <c r="D349" s="66"/>
      <c r="E349" s="4"/>
      <c r="G349" s="309"/>
      <c r="H349" s="322"/>
    </row>
    <row r="350" spans="4:8" s="65" customFormat="1" ht="15" customHeight="1" x14ac:dyDescent="0.2">
      <c r="D350" s="66"/>
      <c r="E350" s="4"/>
      <c r="G350" s="309"/>
      <c r="H350" s="322"/>
    </row>
    <row r="351" spans="4:8" s="65" customFormat="1" ht="15" customHeight="1" x14ac:dyDescent="0.2">
      <c r="D351" s="66"/>
      <c r="E351" s="4"/>
      <c r="G351" s="309"/>
      <c r="H351" s="322"/>
    </row>
    <row r="352" spans="4:8" s="65" customFormat="1" ht="15" customHeight="1" x14ac:dyDescent="0.2">
      <c r="D352" s="66"/>
      <c r="E352" s="4"/>
      <c r="G352" s="309"/>
      <c r="H352" s="322"/>
    </row>
    <row r="353" spans="4:8" s="65" customFormat="1" ht="15" customHeight="1" x14ac:dyDescent="0.2">
      <c r="D353" s="66"/>
      <c r="E353" s="4"/>
      <c r="G353" s="309"/>
      <c r="H353" s="322"/>
    </row>
    <row r="354" spans="4:8" s="65" customFormat="1" ht="15" customHeight="1" x14ac:dyDescent="0.2">
      <c r="D354" s="66"/>
      <c r="E354" s="4"/>
      <c r="G354" s="309"/>
      <c r="H354" s="322"/>
    </row>
    <row r="355" spans="4:8" s="65" customFormat="1" ht="15" customHeight="1" x14ac:dyDescent="0.2">
      <c r="D355" s="66"/>
      <c r="E355" s="4"/>
      <c r="G355" s="309"/>
      <c r="H355" s="322"/>
    </row>
    <row r="356" spans="4:8" s="65" customFormat="1" ht="15" customHeight="1" x14ac:dyDescent="0.2">
      <c r="D356" s="66"/>
      <c r="E356" s="4"/>
      <c r="G356" s="309"/>
      <c r="H356" s="322"/>
    </row>
    <row r="357" spans="4:8" s="65" customFormat="1" ht="15" customHeight="1" x14ac:dyDescent="0.2">
      <c r="D357" s="66"/>
      <c r="E357" s="4"/>
      <c r="G357" s="309"/>
      <c r="H357" s="322"/>
    </row>
    <row r="358" spans="4:8" s="65" customFormat="1" ht="15" customHeight="1" x14ac:dyDescent="0.2">
      <c r="D358" s="66"/>
      <c r="E358" s="4"/>
      <c r="G358" s="309"/>
      <c r="H358" s="322"/>
    </row>
    <row r="359" spans="4:8" s="65" customFormat="1" ht="15" customHeight="1" x14ac:dyDescent="0.2">
      <c r="D359" s="66"/>
      <c r="E359" s="4"/>
      <c r="G359" s="309"/>
      <c r="H359" s="322"/>
    </row>
    <row r="360" spans="4:8" s="65" customFormat="1" ht="15" customHeight="1" x14ac:dyDescent="0.2">
      <c r="D360" s="66"/>
      <c r="E360" s="4"/>
      <c r="G360" s="309"/>
      <c r="H360" s="322"/>
    </row>
    <row r="361" spans="4:8" s="65" customFormat="1" ht="15" customHeight="1" x14ac:dyDescent="0.2">
      <c r="D361" s="66"/>
      <c r="E361" s="4"/>
      <c r="G361" s="309"/>
      <c r="H361" s="322"/>
    </row>
    <row r="362" spans="4:8" s="65" customFormat="1" ht="15" customHeight="1" x14ac:dyDescent="0.2">
      <c r="D362" s="66"/>
      <c r="E362" s="4"/>
      <c r="G362" s="309"/>
      <c r="H362" s="322"/>
    </row>
    <row r="363" spans="4:8" s="65" customFormat="1" ht="15" customHeight="1" x14ac:dyDescent="0.2">
      <c r="D363" s="66"/>
      <c r="E363" s="4"/>
      <c r="G363" s="309"/>
      <c r="H363" s="322"/>
    </row>
    <row r="364" spans="4:8" s="65" customFormat="1" ht="15" customHeight="1" x14ac:dyDescent="0.2">
      <c r="D364" s="66"/>
      <c r="E364" s="4"/>
      <c r="G364" s="309"/>
      <c r="H364" s="322"/>
    </row>
    <row r="365" spans="4:8" s="65" customFormat="1" ht="15" customHeight="1" x14ac:dyDescent="0.2">
      <c r="D365" s="66"/>
      <c r="E365" s="4"/>
      <c r="G365" s="309"/>
      <c r="H365" s="322"/>
    </row>
    <row r="366" spans="4:8" s="65" customFormat="1" ht="15" customHeight="1" x14ac:dyDescent="0.2">
      <c r="D366" s="66"/>
      <c r="E366" s="4"/>
      <c r="G366" s="309"/>
      <c r="H366" s="322"/>
    </row>
    <row r="367" spans="4:8" s="65" customFormat="1" ht="15" customHeight="1" x14ac:dyDescent="0.2">
      <c r="D367" s="66"/>
      <c r="E367" s="4"/>
      <c r="G367" s="309"/>
      <c r="H367" s="322"/>
    </row>
    <row r="368" spans="4:8" s="65" customFormat="1" ht="15" customHeight="1" x14ac:dyDescent="0.2">
      <c r="D368" s="66"/>
      <c r="E368" s="4"/>
      <c r="G368" s="309"/>
      <c r="H368" s="322"/>
    </row>
    <row r="369" spans="4:8" s="65" customFormat="1" ht="15" customHeight="1" x14ac:dyDescent="0.2">
      <c r="D369" s="66"/>
      <c r="E369" s="4"/>
      <c r="G369" s="309"/>
      <c r="H369" s="322"/>
    </row>
    <row r="370" spans="4:8" s="65" customFormat="1" ht="15" customHeight="1" x14ac:dyDescent="0.2">
      <c r="D370" s="66"/>
      <c r="E370" s="4"/>
      <c r="G370" s="309"/>
      <c r="H370" s="322"/>
    </row>
    <row r="371" spans="4:8" s="65" customFormat="1" ht="15" customHeight="1" x14ac:dyDescent="0.2">
      <c r="D371" s="66"/>
      <c r="E371" s="4"/>
      <c r="G371" s="309"/>
      <c r="H371" s="322"/>
    </row>
    <row r="372" spans="4:8" s="65" customFormat="1" ht="15" customHeight="1" x14ac:dyDescent="0.2">
      <c r="D372" s="66"/>
      <c r="E372" s="4"/>
      <c r="G372" s="309"/>
      <c r="H372" s="322"/>
    </row>
    <row r="373" spans="4:8" s="65" customFormat="1" ht="15" customHeight="1" x14ac:dyDescent="0.2">
      <c r="D373" s="66"/>
      <c r="E373" s="4"/>
      <c r="G373" s="309"/>
      <c r="H373" s="322"/>
    </row>
    <row r="374" spans="4:8" s="65" customFormat="1" ht="15" customHeight="1" x14ac:dyDescent="0.2">
      <c r="D374" s="66"/>
      <c r="E374" s="4"/>
      <c r="G374" s="309"/>
      <c r="H374" s="322"/>
    </row>
    <row r="375" spans="4:8" s="65" customFormat="1" ht="15" customHeight="1" x14ac:dyDescent="0.2">
      <c r="D375" s="66"/>
      <c r="E375" s="4"/>
      <c r="G375" s="309"/>
      <c r="H375" s="322"/>
    </row>
    <row r="376" spans="4:8" s="65" customFormat="1" ht="15" customHeight="1" x14ac:dyDescent="0.2">
      <c r="D376" s="66"/>
      <c r="E376" s="4"/>
      <c r="G376" s="309"/>
      <c r="H376" s="322"/>
    </row>
    <row r="377" spans="4:8" s="65" customFormat="1" ht="15" customHeight="1" x14ac:dyDescent="0.2">
      <c r="D377" s="66"/>
      <c r="E377" s="4"/>
      <c r="G377" s="309"/>
      <c r="H377" s="322"/>
    </row>
    <row r="378" spans="4:8" s="65" customFormat="1" ht="15" customHeight="1" x14ac:dyDescent="0.2">
      <c r="D378" s="66"/>
      <c r="E378" s="4"/>
      <c r="G378" s="309"/>
      <c r="H378" s="322"/>
    </row>
    <row r="379" spans="4:8" s="65" customFormat="1" ht="15" customHeight="1" x14ac:dyDescent="0.2">
      <c r="D379" s="66"/>
      <c r="E379" s="4"/>
      <c r="G379" s="309"/>
      <c r="H379" s="322"/>
    </row>
    <row r="380" spans="4:8" s="65" customFormat="1" ht="15" customHeight="1" x14ac:dyDescent="0.2">
      <c r="D380" s="66"/>
      <c r="E380" s="4"/>
      <c r="G380" s="309"/>
      <c r="H380" s="322"/>
    </row>
    <row r="381" spans="4:8" s="65" customFormat="1" ht="15" customHeight="1" x14ac:dyDescent="0.2">
      <c r="D381" s="66"/>
      <c r="E381" s="4"/>
      <c r="G381" s="309"/>
      <c r="H381" s="322"/>
    </row>
    <row r="382" spans="4:8" s="65" customFormat="1" ht="15" customHeight="1" x14ac:dyDescent="0.2">
      <c r="D382" s="66"/>
      <c r="E382" s="4"/>
      <c r="G382" s="309"/>
      <c r="H382" s="322"/>
    </row>
    <row r="383" spans="4:8" s="65" customFormat="1" ht="15" customHeight="1" x14ac:dyDescent="0.2">
      <c r="D383" s="66"/>
      <c r="E383" s="4"/>
      <c r="G383" s="309"/>
      <c r="H383" s="322"/>
    </row>
    <row r="384" spans="4:8" s="65" customFormat="1" ht="15" customHeight="1" x14ac:dyDescent="0.2">
      <c r="D384" s="66"/>
      <c r="E384" s="4"/>
      <c r="G384" s="309"/>
      <c r="H384" s="322"/>
    </row>
    <row r="385" spans="4:8" s="65" customFormat="1" ht="15" customHeight="1" x14ac:dyDescent="0.2">
      <c r="D385" s="66"/>
      <c r="E385" s="4"/>
      <c r="G385" s="309"/>
      <c r="H385" s="322"/>
    </row>
    <row r="386" spans="4:8" s="65" customFormat="1" ht="15" customHeight="1" x14ac:dyDescent="0.2">
      <c r="D386" s="66"/>
      <c r="E386" s="4"/>
      <c r="G386" s="309"/>
      <c r="H386" s="322"/>
    </row>
    <row r="387" spans="4:8" s="65" customFormat="1" ht="15" customHeight="1" x14ac:dyDescent="0.2">
      <c r="D387" s="66"/>
      <c r="E387" s="4"/>
      <c r="G387" s="309"/>
      <c r="H387" s="322"/>
    </row>
    <row r="388" spans="4:8" s="65" customFormat="1" ht="15" customHeight="1" x14ac:dyDescent="0.2">
      <c r="D388" s="66"/>
      <c r="E388" s="4"/>
      <c r="G388" s="309"/>
      <c r="H388" s="322"/>
    </row>
    <row r="389" spans="4:8" s="65" customFormat="1" ht="15" customHeight="1" x14ac:dyDescent="0.2">
      <c r="D389" s="66"/>
      <c r="E389" s="4"/>
      <c r="G389" s="309"/>
      <c r="H389" s="322"/>
    </row>
    <row r="390" spans="4:8" s="65" customFormat="1" ht="15" customHeight="1" x14ac:dyDescent="0.2">
      <c r="D390" s="66"/>
      <c r="E390" s="4"/>
      <c r="G390" s="309"/>
      <c r="H390" s="322"/>
    </row>
    <row r="391" spans="4:8" s="65" customFormat="1" ht="15" customHeight="1" x14ac:dyDescent="0.2">
      <c r="D391" s="66"/>
      <c r="E391" s="4"/>
      <c r="G391" s="309"/>
      <c r="H391" s="322"/>
    </row>
    <row r="392" spans="4:8" s="65" customFormat="1" ht="15" customHeight="1" x14ac:dyDescent="0.2">
      <c r="D392" s="66"/>
      <c r="E392" s="4"/>
      <c r="G392" s="309"/>
      <c r="H392" s="322"/>
    </row>
    <row r="393" spans="4:8" s="65" customFormat="1" ht="15" customHeight="1" x14ac:dyDescent="0.2">
      <c r="D393" s="66"/>
      <c r="E393" s="4"/>
      <c r="G393" s="309"/>
      <c r="H393" s="322"/>
    </row>
    <row r="394" spans="4:8" s="65" customFormat="1" ht="15" customHeight="1" x14ac:dyDescent="0.2">
      <c r="D394" s="66"/>
      <c r="E394" s="4"/>
      <c r="G394" s="309"/>
      <c r="H394" s="322"/>
    </row>
    <row r="395" spans="4:8" s="65" customFormat="1" ht="15" customHeight="1" x14ac:dyDescent="0.2">
      <c r="D395" s="66"/>
      <c r="E395" s="4"/>
      <c r="G395" s="309"/>
      <c r="H395" s="322"/>
    </row>
    <row r="396" spans="4:8" s="65" customFormat="1" ht="15" customHeight="1" x14ac:dyDescent="0.2">
      <c r="D396" s="66"/>
      <c r="E396" s="4"/>
      <c r="G396" s="309"/>
      <c r="H396" s="322"/>
    </row>
    <row r="397" spans="4:8" s="65" customFormat="1" ht="15" customHeight="1" x14ac:dyDescent="0.2">
      <c r="D397" s="66"/>
      <c r="E397" s="4"/>
      <c r="G397" s="309"/>
      <c r="H397" s="322"/>
    </row>
    <row r="398" spans="4:8" s="65" customFormat="1" ht="15" customHeight="1" x14ac:dyDescent="0.2">
      <c r="D398" s="66"/>
      <c r="E398" s="4"/>
      <c r="G398" s="309"/>
      <c r="H398" s="322"/>
    </row>
    <row r="399" spans="4:8" s="65" customFormat="1" ht="15" customHeight="1" x14ac:dyDescent="0.2">
      <c r="D399" s="66"/>
      <c r="E399" s="4"/>
      <c r="G399" s="309"/>
      <c r="H399" s="322"/>
    </row>
    <row r="400" spans="4:8" s="65" customFormat="1" ht="15" customHeight="1" x14ac:dyDescent="0.2">
      <c r="D400" s="66"/>
      <c r="E400" s="4"/>
      <c r="G400" s="309"/>
      <c r="H400" s="322"/>
    </row>
    <row r="401" spans="4:8" s="65" customFormat="1" ht="15" customHeight="1" x14ac:dyDescent="0.2">
      <c r="D401" s="66"/>
      <c r="E401" s="4"/>
      <c r="G401" s="309"/>
      <c r="H401" s="322"/>
    </row>
    <row r="402" spans="4:8" s="65" customFormat="1" ht="15" customHeight="1" x14ac:dyDescent="0.2">
      <c r="D402" s="66"/>
      <c r="E402" s="4"/>
      <c r="G402" s="309"/>
      <c r="H402" s="322"/>
    </row>
    <row r="403" spans="4:8" s="65" customFormat="1" ht="15" customHeight="1" x14ac:dyDescent="0.2">
      <c r="D403" s="66"/>
      <c r="E403" s="4"/>
      <c r="G403" s="309"/>
      <c r="H403" s="322"/>
    </row>
    <row r="404" spans="4:8" s="65" customFormat="1" ht="15" customHeight="1" x14ac:dyDescent="0.2">
      <c r="D404" s="66"/>
      <c r="E404" s="4"/>
      <c r="G404" s="309"/>
      <c r="H404" s="322"/>
    </row>
    <row r="405" spans="4:8" s="65" customFormat="1" ht="15" customHeight="1" x14ac:dyDescent="0.2">
      <c r="D405" s="66"/>
      <c r="E405" s="4"/>
      <c r="G405" s="309"/>
      <c r="H405" s="322"/>
    </row>
    <row r="406" spans="4:8" s="65" customFormat="1" ht="15" customHeight="1" x14ac:dyDescent="0.2">
      <c r="D406" s="66"/>
      <c r="E406" s="4"/>
      <c r="G406" s="309"/>
      <c r="H406" s="322"/>
    </row>
    <row r="407" spans="4:8" s="65" customFormat="1" ht="15" customHeight="1" x14ac:dyDescent="0.2">
      <c r="D407" s="66"/>
      <c r="E407" s="4"/>
      <c r="G407" s="309"/>
      <c r="H407" s="322"/>
    </row>
    <row r="408" spans="4:8" s="65" customFormat="1" ht="15" customHeight="1" x14ac:dyDescent="0.2">
      <c r="D408" s="66"/>
      <c r="E408" s="4"/>
      <c r="G408" s="323"/>
      <c r="H408" s="322"/>
    </row>
    <row r="409" spans="4:8" s="65" customFormat="1" ht="15" customHeight="1" x14ac:dyDescent="0.2">
      <c r="D409" s="66"/>
      <c r="E409" s="4"/>
      <c r="G409" s="309"/>
      <c r="H409" s="322"/>
    </row>
    <row r="410" spans="4:8" s="65" customFormat="1" ht="15" customHeight="1" x14ac:dyDescent="0.2">
      <c r="D410" s="66"/>
      <c r="E410" s="4"/>
      <c r="G410" s="309"/>
      <c r="H410" s="322"/>
    </row>
    <row r="411" spans="4:8" s="65" customFormat="1" ht="15" customHeight="1" x14ac:dyDescent="0.2">
      <c r="D411" s="66"/>
      <c r="E411" s="4"/>
      <c r="G411" s="323"/>
      <c r="H411" s="322"/>
    </row>
    <row r="412" spans="4:8" s="65" customFormat="1" ht="15" customHeight="1" x14ac:dyDescent="0.2">
      <c r="D412" s="66"/>
      <c r="E412" s="4"/>
      <c r="G412" s="309"/>
      <c r="H412" s="322"/>
    </row>
    <row r="413" spans="4:8" s="65" customFormat="1" ht="15" customHeight="1" x14ac:dyDescent="0.2">
      <c r="D413" s="66"/>
      <c r="E413" s="4"/>
      <c r="G413" s="309"/>
      <c r="H413" s="322"/>
    </row>
    <row r="414" spans="4:8" s="65" customFormat="1" ht="15" customHeight="1" x14ac:dyDescent="0.2">
      <c r="D414" s="66"/>
      <c r="E414" s="4"/>
      <c r="G414" s="309"/>
      <c r="H414" s="322"/>
    </row>
    <row r="415" spans="4:8" s="65" customFormat="1" ht="15" customHeight="1" x14ac:dyDescent="0.2">
      <c r="D415" s="66"/>
      <c r="E415" s="4"/>
      <c r="G415" s="309"/>
      <c r="H415" s="322"/>
    </row>
    <row r="416" spans="4:8" s="65" customFormat="1" ht="15" customHeight="1" x14ac:dyDescent="0.2">
      <c r="D416" s="66"/>
      <c r="E416" s="4"/>
      <c r="G416" s="309"/>
      <c r="H416" s="322"/>
    </row>
    <row r="417" spans="4:8" s="65" customFormat="1" ht="15" customHeight="1" x14ac:dyDescent="0.2">
      <c r="D417" s="66"/>
      <c r="E417" s="4"/>
      <c r="G417" s="309"/>
      <c r="H417" s="322"/>
    </row>
    <row r="418" spans="4:8" s="65" customFormat="1" ht="15" customHeight="1" x14ac:dyDescent="0.2">
      <c r="D418" s="66"/>
      <c r="E418" s="4"/>
      <c r="G418" s="309"/>
      <c r="H418" s="322"/>
    </row>
    <row r="419" spans="4:8" s="65" customFormat="1" ht="15" customHeight="1" x14ac:dyDescent="0.2">
      <c r="D419" s="66"/>
      <c r="E419" s="4"/>
      <c r="G419" s="309"/>
      <c r="H419" s="322"/>
    </row>
    <row r="420" spans="4:8" s="65" customFormat="1" ht="15" customHeight="1" x14ac:dyDescent="0.2">
      <c r="D420" s="66"/>
      <c r="E420" s="4"/>
      <c r="G420" s="309"/>
      <c r="H420" s="322"/>
    </row>
    <row r="421" spans="4:8" s="65" customFormat="1" ht="15" customHeight="1" x14ac:dyDescent="0.2">
      <c r="D421" s="66"/>
      <c r="E421" s="4"/>
      <c r="G421" s="309"/>
      <c r="H421" s="322"/>
    </row>
    <row r="422" spans="4:8" s="65" customFormat="1" ht="15" customHeight="1" x14ac:dyDescent="0.2">
      <c r="D422" s="66"/>
      <c r="E422" s="4"/>
      <c r="G422" s="309"/>
      <c r="H422" s="322"/>
    </row>
    <row r="423" spans="4:8" s="65" customFormat="1" ht="15" customHeight="1" x14ac:dyDescent="0.2">
      <c r="D423" s="66"/>
      <c r="E423" s="4"/>
      <c r="G423" s="309"/>
      <c r="H423" s="322"/>
    </row>
    <row r="424" spans="4:8" s="65" customFormat="1" ht="15" customHeight="1" x14ac:dyDescent="0.2">
      <c r="D424" s="66"/>
      <c r="E424" s="4"/>
      <c r="G424" s="309"/>
      <c r="H424" s="322"/>
    </row>
    <row r="425" spans="4:8" s="65" customFormat="1" ht="15" customHeight="1" x14ac:dyDescent="0.2">
      <c r="D425" s="66"/>
      <c r="E425" s="4"/>
      <c r="G425" s="309"/>
      <c r="H425" s="322"/>
    </row>
    <row r="426" spans="4:8" s="65" customFormat="1" ht="15" customHeight="1" x14ac:dyDescent="0.2">
      <c r="D426" s="66"/>
      <c r="E426" s="4"/>
      <c r="G426" s="309"/>
      <c r="H426" s="322"/>
    </row>
    <row r="427" spans="4:8" s="65" customFormat="1" ht="15" customHeight="1" x14ac:dyDescent="0.2">
      <c r="D427" s="66"/>
      <c r="E427" s="4"/>
      <c r="G427" s="309"/>
      <c r="H427" s="322"/>
    </row>
    <row r="428" spans="4:8" s="65" customFormat="1" ht="15" customHeight="1" x14ac:dyDescent="0.2">
      <c r="D428" s="66"/>
      <c r="E428" s="4"/>
      <c r="G428" s="309"/>
      <c r="H428" s="322"/>
    </row>
    <row r="429" spans="4:8" s="65" customFormat="1" ht="15" customHeight="1" x14ac:dyDescent="0.2">
      <c r="D429" s="66"/>
      <c r="E429" s="4"/>
      <c r="G429" s="309"/>
      <c r="H429" s="322"/>
    </row>
    <row r="430" spans="4:8" s="65" customFormat="1" ht="15" customHeight="1" x14ac:dyDescent="0.2">
      <c r="D430" s="66"/>
      <c r="E430" s="4"/>
      <c r="G430" s="309"/>
      <c r="H430" s="322"/>
    </row>
    <row r="431" spans="4:8" s="65" customFormat="1" ht="15" customHeight="1" x14ac:dyDescent="0.2">
      <c r="D431" s="66"/>
      <c r="E431" s="4"/>
      <c r="G431" s="309"/>
      <c r="H431" s="322"/>
    </row>
    <row r="432" spans="4:8" s="65" customFormat="1" ht="15" customHeight="1" x14ac:dyDescent="0.2">
      <c r="D432" s="66"/>
      <c r="E432" s="4"/>
      <c r="G432" s="309"/>
      <c r="H432" s="322"/>
    </row>
    <row r="433" spans="4:8" s="65" customFormat="1" ht="15" customHeight="1" x14ac:dyDescent="0.2">
      <c r="D433" s="66"/>
      <c r="E433" s="4"/>
      <c r="G433" s="309"/>
      <c r="H433" s="322"/>
    </row>
    <row r="434" spans="4:8" s="65" customFormat="1" ht="15" customHeight="1" x14ac:dyDescent="0.2">
      <c r="D434" s="66"/>
      <c r="E434" s="4"/>
      <c r="G434" s="309"/>
      <c r="H434" s="322"/>
    </row>
    <row r="435" spans="4:8" s="65" customFormat="1" ht="15" customHeight="1" x14ac:dyDescent="0.2">
      <c r="D435" s="66"/>
      <c r="E435" s="4"/>
      <c r="G435" s="309"/>
      <c r="H435" s="322"/>
    </row>
    <row r="436" spans="4:8" s="65" customFormat="1" ht="15" customHeight="1" x14ac:dyDescent="0.2">
      <c r="D436" s="66"/>
      <c r="E436" s="4"/>
      <c r="G436" s="309"/>
      <c r="H436" s="322"/>
    </row>
    <row r="437" spans="4:8" s="65" customFormat="1" ht="15" customHeight="1" x14ac:dyDescent="0.2">
      <c r="D437" s="66"/>
      <c r="E437" s="4"/>
      <c r="G437" s="309"/>
      <c r="H437" s="322"/>
    </row>
    <row r="438" spans="4:8" s="65" customFormat="1" ht="15" customHeight="1" x14ac:dyDescent="0.2">
      <c r="D438" s="66"/>
      <c r="E438" s="4"/>
      <c r="G438" s="309"/>
      <c r="H438" s="322"/>
    </row>
    <row r="439" spans="4:8" s="65" customFormat="1" ht="15" customHeight="1" x14ac:dyDescent="0.2">
      <c r="D439" s="66"/>
      <c r="E439" s="4"/>
      <c r="G439" s="309"/>
      <c r="H439" s="322"/>
    </row>
    <row r="440" spans="4:8" s="65" customFormat="1" ht="15" customHeight="1" x14ac:dyDescent="0.2">
      <c r="D440" s="66"/>
      <c r="E440" s="4"/>
      <c r="G440" s="323"/>
      <c r="H440" s="322"/>
    </row>
    <row r="441" spans="4:8" s="65" customFormat="1" ht="15" customHeight="1" x14ac:dyDescent="0.2">
      <c r="D441" s="66"/>
      <c r="E441" s="4"/>
      <c r="G441" s="309"/>
      <c r="H441" s="322"/>
    </row>
    <row r="442" spans="4:8" s="65" customFormat="1" ht="15" customHeight="1" x14ac:dyDescent="0.2">
      <c r="D442" s="66"/>
      <c r="E442" s="4"/>
      <c r="G442" s="309"/>
      <c r="H442" s="322"/>
    </row>
    <row r="443" spans="4:8" s="65" customFormat="1" ht="15" customHeight="1" x14ac:dyDescent="0.2">
      <c r="D443" s="66"/>
      <c r="E443" s="4"/>
      <c r="G443" s="323"/>
      <c r="H443" s="322"/>
    </row>
    <row r="444" spans="4:8" s="65" customFormat="1" ht="15" customHeight="1" x14ac:dyDescent="0.2">
      <c r="D444" s="66"/>
      <c r="E444" s="4"/>
      <c r="G444" s="323"/>
      <c r="H444" s="322"/>
    </row>
    <row r="445" spans="4:8" s="65" customFormat="1" ht="15" customHeight="1" x14ac:dyDescent="0.2">
      <c r="D445" s="66"/>
      <c r="E445" s="4"/>
      <c r="G445" s="323"/>
      <c r="H445" s="322"/>
    </row>
    <row r="446" spans="4:8" s="65" customFormat="1" ht="15" customHeight="1" x14ac:dyDescent="0.2">
      <c r="D446" s="66"/>
      <c r="E446" s="4"/>
      <c r="G446" s="309"/>
      <c r="H446" s="322"/>
    </row>
    <row r="447" spans="4:8" s="65" customFormat="1" ht="15" customHeight="1" x14ac:dyDescent="0.2">
      <c r="D447" s="66"/>
      <c r="E447" s="4"/>
      <c r="G447" s="324"/>
      <c r="H447" s="322"/>
    </row>
    <row r="448" spans="4:8" s="65" customFormat="1" ht="15" customHeight="1" x14ac:dyDescent="0.2">
      <c r="D448" s="66"/>
      <c r="E448" s="4"/>
      <c r="G448" s="309"/>
      <c r="H448" s="322"/>
    </row>
    <row r="449" spans="4:8" s="65" customFormat="1" ht="15" customHeight="1" x14ac:dyDescent="0.2">
      <c r="D449" s="66"/>
      <c r="E449" s="4"/>
      <c r="G449" s="323"/>
      <c r="H449" s="322"/>
    </row>
    <row r="450" spans="4:8" s="65" customFormat="1" ht="15" customHeight="1" x14ac:dyDescent="0.2">
      <c r="D450" s="66"/>
      <c r="E450" s="4"/>
      <c r="G450" s="309"/>
      <c r="H450" s="322"/>
    </row>
    <row r="451" spans="4:8" s="65" customFormat="1" ht="15" customHeight="1" x14ac:dyDescent="0.2">
      <c r="D451" s="66"/>
      <c r="E451" s="4"/>
      <c r="G451" s="309"/>
      <c r="H451" s="322"/>
    </row>
    <row r="452" spans="4:8" s="65" customFormat="1" ht="15" customHeight="1" x14ac:dyDescent="0.2">
      <c r="D452" s="66"/>
      <c r="E452" s="4"/>
      <c r="G452" s="309"/>
      <c r="H452" s="322"/>
    </row>
    <row r="453" spans="4:8" s="65" customFormat="1" ht="15" customHeight="1" x14ac:dyDescent="0.2">
      <c r="D453" s="66"/>
      <c r="E453" s="4"/>
      <c r="G453" s="309"/>
      <c r="H453" s="322"/>
    </row>
    <row r="454" spans="4:8" s="65" customFormat="1" ht="15" customHeight="1" x14ac:dyDescent="0.2">
      <c r="D454" s="66"/>
      <c r="E454" s="4"/>
      <c r="G454" s="309"/>
      <c r="H454" s="322"/>
    </row>
    <row r="455" spans="4:8" s="65" customFormat="1" ht="15" customHeight="1" x14ac:dyDescent="0.2">
      <c r="D455" s="66"/>
      <c r="E455" s="4"/>
      <c r="G455" s="309"/>
      <c r="H455" s="322"/>
    </row>
    <row r="456" spans="4:8" s="65" customFormat="1" ht="15" customHeight="1" x14ac:dyDescent="0.2">
      <c r="D456" s="66"/>
      <c r="E456" s="4"/>
      <c r="G456" s="309"/>
      <c r="H456" s="322"/>
    </row>
    <row r="457" spans="4:8" s="65" customFormat="1" ht="15" customHeight="1" x14ac:dyDescent="0.2">
      <c r="D457" s="66"/>
      <c r="E457" s="4"/>
      <c r="G457" s="309"/>
      <c r="H457" s="322"/>
    </row>
    <row r="458" spans="4:8" s="65" customFormat="1" ht="15" customHeight="1" x14ac:dyDescent="0.2">
      <c r="D458" s="66"/>
      <c r="E458" s="4"/>
      <c r="G458" s="309"/>
      <c r="H458" s="322"/>
    </row>
    <row r="459" spans="4:8" s="65" customFormat="1" ht="15" customHeight="1" x14ac:dyDescent="0.2">
      <c r="D459" s="66"/>
      <c r="E459" s="4"/>
      <c r="G459" s="309"/>
      <c r="H459" s="322"/>
    </row>
    <row r="460" spans="4:8" s="65" customFormat="1" ht="15" customHeight="1" x14ac:dyDescent="0.2">
      <c r="D460" s="66"/>
      <c r="E460" s="4"/>
      <c r="G460" s="309"/>
      <c r="H460" s="322"/>
    </row>
    <row r="461" spans="4:8" s="65" customFormat="1" ht="15" customHeight="1" x14ac:dyDescent="0.2">
      <c r="D461" s="66"/>
      <c r="E461" s="4"/>
      <c r="G461" s="309"/>
      <c r="H461" s="322"/>
    </row>
    <row r="462" spans="4:8" s="65" customFormat="1" ht="15" customHeight="1" x14ac:dyDescent="0.2">
      <c r="D462" s="66"/>
      <c r="E462" s="4"/>
      <c r="G462" s="309"/>
      <c r="H462" s="322"/>
    </row>
    <row r="463" spans="4:8" s="65" customFormat="1" ht="15" customHeight="1" x14ac:dyDescent="0.2">
      <c r="D463" s="66"/>
      <c r="E463" s="4"/>
      <c r="G463" s="309"/>
      <c r="H463" s="322"/>
    </row>
    <row r="464" spans="4:8" s="65" customFormat="1" ht="15" customHeight="1" x14ac:dyDescent="0.2">
      <c r="D464" s="66"/>
      <c r="E464" s="4"/>
      <c r="G464" s="309"/>
      <c r="H464" s="322"/>
    </row>
    <row r="465" spans="4:8" s="65" customFormat="1" ht="15" customHeight="1" x14ac:dyDescent="0.2">
      <c r="D465" s="66"/>
      <c r="E465" s="4"/>
      <c r="G465" s="309"/>
      <c r="H465" s="322"/>
    </row>
    <row r="466" spans="4:8" s="65" customFormat="1" ht="15" customHeight="1" x14ac:dyDescent="0.2">
      <c r="D466" s="66"/>
      <c r="E466" s="4"/>
      <c r="G466" s="309"/>
      <c r="H466" s="322"/>
    </row>
    <row r="467" spans="4:8" s="65" customFormat="1" ht="15" customHeight="1" x14ac:dyDescent="0.2">
      <c r="D467" s="66"/>
      <c r="E467" s="4"/>
      <c r="G467" s="309"/>
      <c r="H467" s="322"/>
    </row>
    <row r="468" spans="4:8" s="65" customFormat="1" ht="15" customHeight="1" x14ac:dyDescent="0.2">
      <c r="D468" s="66"/>
      <c r="E468" s="4"/>
      <c r="G468" s="309"/>
      <c r="H468" s="322"/>
    </row>
    <row r="469" spans="4:8" s="65" customFormat="1" ht="15" customHeight="1" x14ac:dyDescent="0.2">
      <c r="D469" s="66"/>
      <c r="E469" s="4"/>
      <c r="G469" s="309"/>
      <c r="H469" s="322"/>
    </row>
    <row r="470" spans="4:8" s="65" customFormat="1" ht="15" customHeight="1" x14ac:dyDescent="0.2">
      <c r="D470" s="66"/>
      <c r="E470" s="4"/>
      <c r="G470" s="309"/>
      <c r="H470" s="322"/>
    </row>
    <row r="471" spans="4:8" s="65" customFormat="1" ht="15" customHeight="1" x14ac:dyDescent="0.2">
      <c r="D471" s="66"/>
      <c r="E471" s="4"/>
      <c r="G471" s="309"/>
      <c r="H471" s="322"/>
    </row>
    <row r="472" spans="4:8" s="65" customFormat="1" ht="15" customHeight="1" x14ac:dyDescent="0.2">
      <c r="D472" s="66"/>
      <c r="E472" s="4"/>
      <c r="G472" s="309"/>
      <c r="H472" s="322"/>
    </row>
    <row r="473" spans="4:8" s="65" customFormat="1" ht="15" customHeight="1" x14ac:dyDescent="0.2">
      <c r="D473" s="66"/>
      <c r="E473" s="4"/>
      <c r="G473" s="309"/>
      <c r="H473" s="322"/>
    </row>
    <row r="474" spans="4:8" s="65" customFormat="1" ht="15" customHeight="1" x14ac:dyDescent="0.2">
      <c r="D474" s="66"/>
      <c r="E474" s="4"/>
      <c r="G474" s="309"/>
      <c r="H474" s="322"/>
    </row>
    <row r="475" spans="4:8" s="65" customFormat="1" ht="15" customHeight="1" x14ac:dyDescent="0.2">
      <c r="D475" s="66"/>
      <c r="E475" s="4"/>
      <c r="G475" s="309"/>
      <c r="H475" s="322"/>
    </row>
    <row r="476" spans="4:8" s="65" customFormat="1" ht="15" customHeight="1" x14ac:dyDescent="0.2">
      <c r="D476" s="66"/>
      <c r="E476" s="4"/>
      <c r="G476" s="324"/>
      <c r="H476" s="322"/>
    </row>
    <row r="477" spans="4:8" s="65" customFormat="1" ht="15" customHeight="1" x14ac:dyDescent="0.2">
      <c r="D477" s="66"/>
      <c r="E477" s="4"/>
      <c r="G477" s="309"/>
      <c r="H477" s="322"/>
    </row>
    <row r="478" spans="4:8" s="65" customFormat="1" ht="15" customHeight="1" x14ac:dyDescent="0.2">
      <c r="D478" s="66"/>
      <c r="E478" s="4"/>
      <c r="G478" s="309"/>
      <c r="H478" s="322"/>
    </row>
    <row r="479" spans="4:8" s="65" customFormat="1" ht="15" customHeight="1" x14ac:dyDescent="0.2">
      <c r="D479" s="66"/>
      <c r="E479" s="4"/>
      <c r="G479" s="309"/>
      <c r="H479" s="322"/>
    </row>
    <row r="480" spans="4:8" s="65" customFormat="1" ht="15" customHeight="1" x14ac:dyDescent="0.2">
      <c r="D480" s="66"/>
      <c r="E480" s="4"/>
      <c r="G480" s="309"/>
      <c r="H480" s="322"/>
    </row>
    <row r="481" spans="4:8" s="65" customFormat="1" ht="15" customHeight="1" x14ac:dyDescent="0.2">
      <c r="D481" s="66"/>
      <c r="E481" s="4"/>
      <c r="G481" s="309"/>
      <c r="H481" s="322"/>
    </row>
    <row r="482" spans="4:8" s="65" customFormat="1" ht="15" customHeight="1" x14ac:dyDescent="0.2">
      <c r="D482" s="66"/>
      <c r="E482" s="4"/>
      <c r="G482" s="309"/>
      <c r="H482" s="322"/>
    </row>
    <row r="483" spans="4:8" s="65" customFormat="1" ht="15" customHeight="1" x14ac:dyDescent="0.2">
      <c r="D483" s="66"/>
      <c r="E483" s="4"/>
      <c r="G483" s="309"/>
      <c r="H483" s="322"/>
    </row>
    <row r="484" spans="4:8" s="65" customFormat="1" ht="15" customHeight="1" x14ac:dyDescent="0.2">
      <c r="D484" s="66"/>
      <c r="E484" s="4"/>
      <c r="G484" s="309"/>
      <c r="H484" s="322"/>
    </row>
    <row r="485" spans="4:8" s="65" customFormat="1" ht="15" customHeight="1" x14ac:dyDescent="0.2">
      <c r="D485" s="66"/>
      <c r="E485" s="4"/>
      <c r="G485" s="309"/>
      <c r="H485" s="322"/>
    </row>
    <row r="486" spans="4:8" s="65" customFormat="1" ht="15" customHeight="1" x14ac:dyDescent="0.2">
      <c r="D486" s="66"/>
      <c r="E486" s="4"/>
      <c r="G486" s="309"/>
      <c r="H486" s="322"/>
    </row>
    <row r="487" spans="4:8" s="65" customFormat="1" ht="15" customHeight="1" x14ac:dyDescent="0.2">
      <c r="D487" s="66"/>
      <c r="E487" s="4"/>
      <c r="G487" s="309"/>
      <c r="H487" s="322"/>
    </row>
    <row r="488" spans="4:8" s="65" customFormat="1" ht="15" customHeight="1" x14ac:dyDescent="0.2">
      <c r="D488" s="66"/>
      <c r="E488" s="4"/>
      <c r="G488" s="309"/>
      <c r="H488" s="322"/>
    </row>
    <row r="489" spans="4:8" s="65" customFormat="1" ht="15" customHeight="1" x14ac:dyDescent="0.2">
      <c r="D489" s="66"/>
      <c r="E489" s="4"/>
      <c r="G489" s="309"/>
      <c r="H489" s="322"/>
    </row>
    <row r="490" spans="4:8" s="65" customFormat="1" ht="15" customHeight="1" x14ac:dyDescent="0.2">
      <c r="D490" s="66"/>
      <c r="E490" s="4"/>
      <c r="G490" s="309"/>
      <c r="H490" s="322"/>
    </row>
    <row r="491" spans="4:8" s="65" customFormat="1" ht="15" customHeight="1" x14ac:dyDescent="0.2">
      <c r="D491" s="66"/>
      <c r="E491" s="4"/>
      <c r="G491" s="309"/>
      <c r="H491" s="322"/>
    </row>
    <row r="492" spans="4:8" s="65" customFormat="1" ht="15" customHeight="1" x14ac:dyDescent="0.2">
      <c r="D492" s="66"/>
      <c r="E492" s="4"/>
      <c r="G492" s="309"/>
      <c r="H492" s="322"/>
    </row>
    <row r="493" spans="4:8" s="65" customFormat="1" ht="15" customHeight="1" x14ac:dyDescent="0.2">
      <c r="D493" s="66"/>
      <c r="E493" s="4"/>
      <c r="G493" s="309"/>
      <c r="H493" s="322"/>
    </row>
    <row r="494" spans="4:8" s="65" customFormat="1" ht="15" customHeight="1" x14ac:dyDescent="0.2">
      <c r="D494" s="66"/>
      <c r="E494" s="4"/>
      <c r="G494" s="309"/>
      <c r="H494" s="322"/>
    </row>
    <row r="495" spans="4:8" s="65" customFormat="1" ht="15" customHeight="1" x14ac:dyDescent="0.2">
      <c r="D495" s="66"/>
      <c r="E495" s="4"/>
      <c r="G495" s="309"/>
      <c r="H495" s="322"/>
    </row>
    <row r="496" spans="4:8" s="65" customFormat="1" ht="15" customHeight="1" x14ac:dyDescent="0.2">
      <c r="D496" s="66"/>
      <c r="E496" s="4"/>
      <c r="G496" s="309"/>
      <c r="H496" s="322"/>
    </row>
    <row r="497" spans="4:8" s="65" customFormat="1" ht="15" customHeight="1" x14ac:dyDescent="0.2">
      <c r="D497" s="66"/>
      <c r="E497" s="4"/>
      <c r="G497" s="309"/>
      <c r="H497" s="322"/>
    </row>
    <row r="498" spans="4:8" s="65" customFormat="1" ht="15" customHeight="1" x14ac:dyDescent="0.2">
      <c r="D498" s="66"/>
      <c r="E498" s="4"/>
      <c r="G498" s="309"/>
      <c r="H498" s="322"/>
    </row>
    <row r="499" spans="4:8" s="65" customFormat="1" ht="15" customHeight="1" x14ac:dyDescent="0.2">
      <c r="D499" s="66"/>
      <c r="E499" s="4"/>
      <c r="G499" s="309"/>
      <c r="H499" s="322"/>
    </row>
    <row r="500" spans="4:8" s="65" customFormat="1" ht="15" customHeight="1" x14ac:dyDescent="0.2">
      <c r="D500" s="66"/>
      <c r="E500" s="4"/>
      <c r="G500" s="309"/>
      <c r="H500" s="322"/>
    </row>
    <row r="501" spans="4:8" s="65" customFormat="1" ht="15" customHeight="1" x14ac:dyDescent="0.2">
      <c r="D501" s="66"/>
      <c r="E501" s="4"/>
      <c r="G501" s="309"/>
      <c r="H501" s="322"/>
    </row>
    <row r="502" spans="4:8" s="65" customFormat="1" ht="15" customHeight="1" x14ac:dyDescent="0.2">
      <c r="D502" s="66"/>
      <c r="E502" s="4"/>
      <c r="G502" s="309"/>
      <c r="H502" s="322"/>
    </row>
    <row r="503" spans="4:8" s="65" customFormat="1" ht="15" customHeight="1" x14ac:dyDescent="0.2">
      <c r="D503" s="66"/>
      <c r="E503" s="4"/>
      <c r="G503" s="309"/>
      <c r="H503" s="322"/>
    </row>
    <row r="504" spans="4:8" s="65" customFormat="1" ht="15" customHeight="1" x14ac:dyDescent="0.2">
      <c r="D504" s="66"/>
      <c r="E504" s="4"/>
      <c r="G504" s="309"/>
      <c r="H504" s="322"/>
    </row>
    <row r="505" spans="4:8" s="65" customFormat="1" ht="15" customHeight="1" x14ac:dyDescent="0.2">
      <c r="D505" s="66"/>
      <c r="E505" s="4"/>
      <c r="G505" s="309"/>
      <c r="H505" s="322"/>
    </row>
    <row r="506" spans="4:8" s="65" customFormat="1" ht="15" customHeight="1" x14ac:dyDescent="0.2">
      <c r="D506" s="66"/>
      <c r="E506" s="4"/>
      <c r="G506" s="309"/>
      <c r="H506" s="322"/>
    </row>
    <row r="507" spans="4:8" s="65" customFormat="1" ht="15" customHeight="1" x14ac:dyDescent="0.2">
      <c r="D507" s="66"/>
      <c r="E507" s="4"/>
      <c r="G507" s="309"/>
      <c r="H507" s="322"/>
    </row>
    <row r="508" spans="4:8" s="65" customFormat="1" ht="15" customHeight="1" x14ac:dyDescent="0.2">
      <c r="D508" s="66"/>
      <c r="E508" s="4"/>
      <c r="G508" s="309"/>
      <c r="H508" s="322"/>
    </row>
    <row r="509" spans="4:8" s="65" customFormat="1" ht="15" customHeight="1" x14ac:dyDescent="0.2">
      <c r="D509" s="66"/>
      <c r="E509" s="4"/>
      <c r="G509" s="309"/>
      <c r="H509" s="322"/>
    </row>
    <row r="510" spans="4:8" s="65" customFormat="1" ht="15" customHeight="1" x14ac:dyDescent="0.2">
      <c r="D510" s="66"/>
      <c r="E510" s="4"/>
      <c r="G510" s="309"/>
      <c r="H510" s="322"/>
    </row>
    <row r="511" spans="4:8" s="65" customFormat="1" ht="15" customHeight="1" x14ac:dyDescent="0.2">
      <c r="D511" s="66"/>
      <c r="E511" s="4"/>
      <c r="G511" s="309"/>
      <c r="H511" s="322"/>
    </row>
    <row r="512" spans="4:8" s="65" customFormat="1" ht="15" customHeight="1" x14ac:dyDescent="0.2">
      <c r="D512" s="66"/>
      <c r="E512" s="4"/>
      <c r="G512" s="309"/>
      <c r="H512" s="322"/>
    </row>
    <row r="513" spans="4:8" s="65" customFormat="1" ht="15" customHeight="1" x14ac:dyDescent="0.2">
      <c r="D513" s="66"/>
      <c r="E513" s="4"/>
      <c r="G513" s="309"/>
      <c r="H513" s="322"/>
    </row>
    <row r="514" spans="4:8" s="65" customFormat="1" ht="15" customHeight="1" x14ac:dyDescent="0.2">
      <c r="D514" s="66"/>
      <c r="E514" s="4"/>
      <c r="G514" s="309"/>
      <c r="H514" s="322"/>
    </row>
    <row r="515" spans="4:8" s="65" customFormat="1" ht="15" customHeight="1" x14ac:dyDescent="0.2">
      <c r="D515" s="66"/>
      <c r="E515" s="4"/>
      <c r="G515" s="309"/>
      <c r="H515" s="322"/>
    </row>
    <row r="516" spans="4:8" s="65" customFormat="1" ht="15" customHeight="1" x14ac:dyDescent="0.2">
      <c r="D516" s="66"/>
      <c r="E516" s="4"/>
      <c r="G516" s="309"/>
      <c r="H516" s="322"/>
    </row>
    <row r="517" spans="4:8" s="65" customFormat="1" ht="15" customHeight="1" x14ac:dyDescent="0.2">
      <c r="D517" s="66"/>
      <c r="E517" s="4"/>
      <c r="G517" s="309"/>
      <c r="H517" s="322"/>
    </row>
    <row r="518" spans="4:8" s="65" customFormat="1" ht="15" customHeight="1" x14ac:dyDescent="0.2">
      <c r="D518" s="66"/>
      <c r="E518" s="4"/>
      <c r="G518" s="309"/>
      <c r="H518" s="322"/>
    </row>
    <row r="519" spans="4:8" s="65" customFormat="1" ht="15" customHeight="1" x14ac:dyDescent="0.2">
      <c r="D519" s="66"/>
      <c r="E519" s="4"/>
      <c r="G519" s="309"/>
      <c r="H519" s="322"/>
    </row>
    <row r="520" spans="4:8" s="65" customFormat="1" ht="15" customHeight="1" x14ac:dyDescent="0.2">
      <c r="D520" s="66"/>
      <c r="E520" s="4"/>
      <c r="G520" s="309"/>
      <c r="H520" s="322"/>
    </row>
    <row r="521" spans="4:8" s="65" customFormat="1" ht="15" customHeight="1" x14ac:dyDescent="0.2">
      <c r="D521" s="66"/>
      <c r="E521" s="4"/>
      <c r="G521" s="309"/>
      <c r="H521" s="322"/>
    </row>
    <row r="522" spans="4:8" s="65" customFormat="1" ht="15" customHeight="1" x14ac:dyDescent="0.2">
      <c r="D522" s="66"/>
      <c r="E522" s="4"/>
      <c r="G522" s="324"/>
      <c r="H522" s="322"/>
    </row>
    <row r="523" spans="4:8" s="65" customFormat="1" ht="15" customHeight="1" x14ac:dyDescent="0.2">
      <c r="D523" s="66"/>
      <c r="E523" s="4"/>
      <c r="G523" s="309"/>
      <c r="H523" s="322"/>
    </row>
    <row r="524" spans="4:8" s="65" customFormat="1" ht="15" customHeight="1" x14ac:dyDescent="0.2">
      <c r="D524" s="66"/>
      <c r="E524" s="4"/>
      <c r="G524" s="309"/>
      <c r="H524" s="322"/>
    </row>
    <row r="525" spans="4:8" s="65" customFormat="1" ht="15" customHeight="1" x14ac:dyDescent="0.2">
      <c r="D525" s="66"/>
      <c r="E525" s="4"/>
      <c r="G525" s="309"/>
      <c r="H525" s="322"/>
    </row>
    <row r="526" spans="4:8" s="65" customFormat="1" ht="15" customHeight="1" x14ac:dyDescent="0.2">
      <c r="D526" s="66"/>
      <c r="E526" s="4"/>
      <c r="G526" s="309"/>
      <c r="H526" s="322"/>
    </row>
    <row r="527" spans="4:8" s="65" customFormat="1" ht="15" customHeight="1" x14ac:dyDescent="0.2">
      <c r="D527" s="66"/>
      <c r="E527" s="4"/>
      <c r="G527" s="309"/>
      <c r="H527" s="322"/>
    </row>
    <row r="528" spans="4:8" s="65" customFormat="1" ht="15" customHeight="1" x14ac:dyDescent="0.2">
      <c r="D528" s="66"/>
      <c r="E528" s="4"/>
      <c r="G528" s="309"/>
      <c r="H528" s="322"/>
    </row>
    <row r="529" spans="4:8" s="65" customFormat="1" ht="15" customHeight="1" x14ac:dyDescent="0.2">
      <c r="D529" s="66"/>
      <c r="E529" s="4"/>
      <c r="G529" s="309"/>
      <c r="H529" s="322"/>
    </row>
    <row r="530" spans="4:8" s="65" customFormat="1" ht="15" customHeight="1" x14ac:dyDescent="0.2">
      <c r="D530" s="66"/>
      <c r="E530" s="4"/>
      <c r="G530" s="309"/>
      <c r="H530" s="322"/>
    </row>
    <row r="531" spans="4:8" s="65" customFormat="1" ht="15" customHeight="1" x14ac:dyDescent="0.2">
      <c r="D531" s="66"/>
      <c r="E531" s="4"/>
      <c r="G531" s="309"/>
      <c r="H531" s="322"/>
    </row>
    <row r="532" spans="4:8" s="65" customFormat="1" ht="15" customHeight="1" x14ac:dyDescent="0.2">
      <c r="D532" s="66"/>
      <c r="E532" s="4"/>
      <c r="G532" s="309"/>
      <c r="H532" s="322"/>
    </row>
    <row r="533" spans="4:8" s="65" customFormat="1" ht="15" customHeight="1" x14ac:dyDescent="0.2">
      <c r="D533" s="66"/>
      <c r="E533" s="4"/>
      <c r="G533" s="309"/>
      <c r="H533" s="322"/>
    </row>
    <row r="534" spans="4:8" s="65" customFormat="1" ht="15" customHeight="1" x14ac:dyDescent="0.2">
      <c r="D534" s="66"/>
      <c r="E534" s="4"/>
      <c r="G534" s="309"/>
      <c r="H534" s="322"/>
    </row>
    <row r="535" spans="4:8" s="65" customFormat="1" ht="15" customHeight="1" x14ac:dyDescent="0.2">
      <c r="D535" s="66"/>
      <c r="E535" s="4"/>
      <c r="G535" s="309"/>
      <c r="H535" s="322"/>
    </row>
    <row r="536" spans="4:8" s="65" customFormat="1" ht="15" customHeight="1" x14ac:dyDescent="0.2">
      <c r="D536" s="66"/>
      <c r="E536" s="4"/>
      <c r="G536" s="309"/>
      <c r="H536" s="322"/>
    </row>
    <row r="537" spans="4:8" s="65" customFormat="1" ht="15" customHeight="1" x14ac:dyDescent="0.2">
      <c r="D537" s="66"/>
      <c r="E537" s="4"/>
      <c r="G537" s="309"/>
      <c r="H537" s="322"/>
    </row>
    <row r="538" spans="4:8" s="65" customFormat="1" ht="15" customHeight="1" x14ac:dyDescent="0.2">
      <c r="D538" s="66"/>
      <c r="E538" s="4"/>
      <c r="G538" s="309"/>
      <c r="H538" s="322"/>
    </row>
    <row r="539" spans="4:8" s="65" customFormat="1" ht="15" customHeight="1" x14ac:dyDescent="0.2">
      <c r="D539" s="66"/>
      <c r="E539" s="4"/>
      <c r="G539" s="309"/>
      <c r="H539" s="322"/>
    </row>
    <row r="540" spans="4:8" s="65" customFormat="1" ht="15" customHeight="1" x14ac:dyDescent="0.2">
      <c r="D540" s="66"/>
      <c r="E540" s="4"/>
      <c r="G540" s="309"/>
      <c r="H540" s="322"/>
    </row>
    <row r="541" spans="4:8" s="65" customFormat="1" ht="15" customHeight="1" x14ac:dyDescent="0.2">
      <c r="D541" s="66"/>
      <c r="E541" s="4"/>
      <c r="G541" s="309"/>
      <c r="H541" s="322"/>
    </row>
    <row r="542" spans="4:8" s="65" customFormat="1" ht="15" customHeight="1" x14ac:dyDescent="0.2">
      <c r="D542" s="66"/>
      <c r="E542" s="4"/>
      <c r="G542" s="309"/>
      <c r="H542" s="322"/>
    </row>
    <row r="543" spans="4:8" s="65" customFormat="1" ht="15" customHeight="1" x14ac:dyDescent="0.2">
      <c r="D543" s="66"/>
      <c r="E543" s="4"/>
      <c r="G543" s="309"/>
      <c r="H543" s="322"/>
    </row>
    <row r="544" spans="4:8" s="65" customFormat="1" ht="15" customHeight="1" x14ac:dyDescent="0.2">
      <c r="D544" s="66"/>
      <c r="E544" s="4"/>
      <c r="G544" s="309"/>
      <c r="H544" s="322"/>
    </row>
    <row r="545" spans="4:8" s="65" customFormat="1" ht="15" customHeight="1" x14ac:dyDescent="0.2">
      <c r="D545" s="66"/>
      <c r="E545" s="4"/>
      <c r="G545" s="309"/>
      <c r="H545" s="322"/>
    </row>
    <row r="546" spans="4:8" s="65" customFormat="1" ht="15" customHeight="1" x14ac:dyDescent="0.2">
      <c r="D546" s="66"/>
      <c r="E546" s="4"/>
      <c r="G546" s="309"/>
      <c r="H546" s="322"/>
    </row>
    <row r="547" spans="4:8" s="65" customFormat="1" ht="15" customHeight="1" x14ac:dyDescent="0.2">
      <c r="D547" s="66"/>
      <c r="E547" s="4"/>
      <c r="G547" s="309"/>
      <c r="H547" s="322"/>
    </row>
    <row r="548" spans="4:8" s="65" customFormat="1" ht="15" customHeight="1" x14ac:dyDescent="0.2">
      <c r="D548" s="66"/>
      <c r="E548" s="4"/>
      <c r="G548" s="309"/>
      <c r="H548" s="322"/>
    </row>
    <row r="549" spans="4:8" s="65" customFormat="1" ht="15" customHeight="1" x14ac:dyDescent="0.2">
      <c r="D549" s="66"/>
      <c r="E549" s="4"/>
      <c r="G549" s="309"/>
      <c r="H549" s="322"/>
    </row>
    <row r="550" spans="4:8" s="65" customFormat="1" ht="15" customHeight="1" x14ac:dyDescent="0.2">
      <c r="D550" s="66"/>
      <c r="E550" s="4"/>
      <c r="G550" s="309"/>
      <c r="H550" s="322"/>
    </row>
    <row r="551" spans="4:8" s="65" customFormat="1" ht="15" customHeight="1" x14ac:dyDescent="0.2">
      <c r="D551" s="66"/>
      <c r="E551" s="4"/>
      <c r="G551" s="309"/>
      <c r="H551" s="322"/>
    </row>
    <row r="552" spans="4:8" s="65" customFormat="1" ht="15" customHeight="1" x14ac:dyDescent="0.2">
      <c r="D552" s="66"/>
      <c r="E552" s="4"/>
      <c r="G552" s="309"/>
      <c r="H552" s="322"/>
    </row>
    <row r="553" spans="4:8" s="65" customFormat="1" ht="15" customHeight="1" x14ac:dyDescent="0.2">
      <c r="D553" s="66"/>
      <c r="E553" s="4"/>
      <c r="G553" s="309"/>
      <c r="H553" s="322"/>
    </row>
    <row r="554" spans="4:8" s="65" customFormat="1" ht="15" customHeight="1" x14ac:dyDescent="0.2">
      <c r="D554" s="66"/>
      <c r="E554" s="4"/>
      <c r="G554" s="309"/>
      <c r="H554" s="322"/>
    </row>
    <row r="555" spans="4:8" s="65" customFormat="1" ht="15" customHeight="1" x14ac:dyDescent="0.2">
      <c r="D555" s="66"/>
      <c r="E555" s="4"/>
      <c r="G555" s="309"/>
      <c r="H555" s="322"/>
    </row>
    <row r="556" spans="4:8" s="65" customFormat="1" ht="15" customHeight="1" x14ac:dyDescent="0.2">
      <c r="D556" s="66"/>
      <c r="E556" s="4"/>
      <c r="G556" s="309"/>
      <c r="H556" s="322"/>
    </row>
    <row r="557" spans="4:8" s="65" customFormat="1" ht="15" customHeight="1" x14ac:dyDescent="0.2">
      <c r="D557" s="66"/>
      <c r="E557" s="4"/>
      <c r="G557" s="309"/>
      <c r="H557" s="322"/>
    </row>
    <row r="558" spans="4:8" s="65" customFormat="1" ht="15" customHeight="1" x14ac:dyDescent="0.2">
      <c r="D558" s="66"/>
      <c r="E558" s="4"/>
      <c r="G558" s="309"/>
      <c r="H558" s="322"/>
    </row>
    <row r="559" spans="4:8" s="65" customFormat="1" ht="15" customHeight="1" x14ac:dyDescent="0.2">
      <c r="D559" s="66"/>
      <c r="E559" s="4"/>
      <c r="G559" s="309"/>
      <c r="H559" s="322"/>
    </row>
    <row r="560" spans="4:8" s="65" customFormat="1" ht="15" customHeight="1" x14ac:dyDescent="0.2">
      <c r="D560" s="66"/>
      <c r="E560" s="4"/>
      <c r="G560" s="309"/>
      <c r="H560" s="322"/>
    </row>
    <row r="561" spans="4:8" s="65" customFormat="1" ht="15" customHeight="1" x14ac:dyDescent="0.2">
      <c r="D561" s="66"/>
      <c r="E561" s="4"/>
      <c r="G561" s="309"/>
      <c r="H561" s="322"/>
    </row>
    <row r="562" spans="4:8" s="65" customFormat="1" ht="15" customHeight="1" x14ac:dyDescent="0.2">
      <c r="D562" s="66"/>
      <c r="E562" s="4"/>
      <c r="G562" s="309"/>
      <c r="H562" s="322"/>
    </row>
    <row r="563" spans="4:8" s="65" customFormat="1" ht="15" customHeight="1" x14ac:dyDescent="0.2">
      <c r="D563" s="66"/>
      <c r="E563" s="4"/>
      <c r="G563" s="309"/>
      <c r="H563" s="322"/>
    </row>
    <row r="564" spans="4:8" s="65" customFormat="1" ht="15" customHeight="1" x14ac:dyDescent="0.2">
      <c r="D564" s="66"/>
      <c r="E564" s="4"/>
      <c r="G564" s="309"/>
      <c r="H564" s="322"/>
    </row>
    <row r="565" spans="4:8" s="65" customFormat="1" ht="15" customHeight="1" x14ac:dyDescent="0.2">
      <c r="D565" s="66"/>
      <c r="E565" s="4"/>
      <c r="G565" s="309"/>
      <c r="H565" s="322"/>
    </row>
    <row r="566" spans="4:8" s="65" customFormat="1" ht="15" customHeight="1" x14ac:dyDescent="0.2">
      <c r="D566" s="66"/>
      <c r="E566" s="4"/>
      <c r="G566" s="309"/>
      <c r="H566" s="322"/>
    </row>
    <row r="567" spans="4:8" s="65" customFormat="1" ht="15" customHeight="1" x14ac:dyDescent="0.2">
      <c r="D567" s="66"/>
      <c r="E567" s="4"/>
      <c r="G567" s="324"/>
      <c r="H567" s="322"/>
    </row>
    <row r="568" spans="4:8" s="65" customFormat="1" ht="15" customHeight="1" x14ac:dyDescent="0.2">
      <c r="D568" s="66"/>
      <c r="E568" s="4"/>
      <c r="G568" s="324"/>
      <c r="H568" s="322"/>
    </row>
    <row r="569" spans="4:8" s="65" customFormat="1" ht="15" customHeight="1" x14ac:dyDescent="0.2">
      <c r="D569" s="66"/>
      <c r="E569" s="4"/>
      <c r="G569" s="309"/>
      <c r="H569" s="322"/>
    </row>
    <row r="570" spans="4:8" s="65" customFormat="1" ht="15" customHeight="1" x14ac:dyDescent="0.2">
      <c r="D570" s="66"/>
      <c r="E570" s="4"/>
      <c r="G570" s="309"/>
      <c r="H570" s="322"/>
    </row>
    <row r="571" spans="4:8" s="65" customFormat="1" ht="15" customHeight="1" x14ac:dyDescent="0.2">
      <c r="D571" s="66"/>
      <c r="E571" s="4"/>
      <c r="G571" s="309"/>
      <c r="H571" s="322"/>
    </row>
    <row r="572" spans="4:8" s="65" customFormat="1" ht="15" customHeight="1" x14ac:dyDescent="0.2">
      <c r="D572" s="66"/>
      <c r="E572" s="4"/>
      <c r="G572" s="309"/>
      <c r="H572" s="322"/>
    </row>
    <row r="573" spans="4:8" s="65" customFormat="1" ht="15" customHeight="1" x14ac:dyDescent="0.2">
      <c r="D573" s="66"/>
      <c r="E573" s="4"/>
      <c r="G573" s="309"/>
      <c r="H573" s="322"/>
    </row>
    <row r="574" spans="4:8" s="65" customFormat="1" ht="15" customHeight="1" x14ac:dyDescent="0.2">
      <c r="D574" s="66"/>
      <c r="E574" s="4"/>
      <c r="G574" s="309"/>
      <c r="H574" s="322"/>
    </row>
    <row r="575" spans="4:8" s="65" customFormat="1" ht="15" customHeight="1" x14ac:dyDescent="0.2">
      <c r="D575" s="66"/>
      <c r="E575" s="4"/>
      <c r="G575" s="309"/>
      <c r="H575" s="322"/>
    </row>
    <row r="576" spans="4:8" s="65" customFormat="1" ht="15" customHeight="1" x14ac:dyDescent="0.2">
      <c r="D576" s="66"/>
      <c r="E576" s="4"/>
      <c r="G576" s="309"/>
      <c r="H576" s="322"/>
    </row>
    <row r="577" spans="4:8" s="65" customFormat="1" ht="15" customHeight="1" x14ac:dyDescent="0.2">
      <c r="D577" s="66"/>
      <c r="E577" s="4"/>
      <c r="G577" s="309"/>
      <c r="H577" s="322"/>
    </row>
    <row r="578" spans="4:8" s="65" customFormat="1" ht="15" customHeight="1" x14ac:dyDescent="0.2">
      <c r="D578" s="66"/>
      <c r="E578" s="4"/>
      <c r="G578" s="309"/>
      <c r="H578" s="322"/>
    </row>
    <row r="579" spans="4:8" s="65" customFormat="1" ht="15" customHeight="1" x14ac:dyDescent="0.2">
      <c r="D579" s="66"/>
      <c r="E579" s="4"/>
      <c r="G579" s="309"/>
      <c r="H579" s="322"/>
    </row>
    <row r="580" spans="4:8" s="65" customFormat="1" ht="15" customHeight="1" x14ac:dyDescent="0.2">
      <c r="D580" s="66"/>
      <c r="E580" s="4"/>
      <c r="G580" s="309"/>
      <c r="H580" s="322"/>
    </row>
    <row r="581" spans="4:8" s="65" customFormat="1" ht="15" customHeight="1" x14ac:dyDescent="0.2">
      <c r="D581" s="66"/>
      <c r="E581" s="4"/>
      <c r="G581" s="309"/>
      <c r="H581" s="322"/>
    </row>
    <row r="582" spans="4:8" s="65" customFormat="1" ht="15" customHeight="1" x14ac:dyDescent="0.2">
      <c r="D582" s="66"/>
      <c r="E582" s="4"/>
      <c r="G582" s="309"/>
      <c r="H582" s="322"/>
    </row>
    <row r="583" spans="4:8" s="65" customFormat="1" ht="15" customHeight="1" x14ac:dyDescent="0.2">
      <c r="D583" s="66"/>
      <c r="E583" s="4"/>
      <c r="G583" s="309"/>
      <c r="H583" s="322"/>
    </row>
    <row r="584" spans="4:8" s="65" customFormat="1" ht="15" customHeight="1" x14ac:dyDescent="0.2">
      <c r="D584" s="66"/>
      <c r="E584" s="4"/>
      <c r="G584" s="309"/>
      <c r="H584" s="322"/>
    </row>
    <row r="585" spans="4:8" s="65" customFormat="1" ht="15" customHeight="1" x14ac:dyDescent="0.2">
      <c r="D585" s="66"/>
      <c r="E585" s="4"/>
      <c r="G585" s="309"/>
      <c r="H585" s="322"/>
    </row>
    <row r="586" spans="4:8" s="65" customFormat="1" ht="15" customHeight="1" x14ac:dyDescent="0.2">
      <c r="D586" s="66"/>
      <c r="E586" s="4"/>
      <c r="G586" s="309"/>
      <c r="H586" s="322"/>
    </row>
    <row r="587" spans="4:8" s="65" customFormat="1" ht="15" customHeight="1" x14ac:dyDescent="0.2">
      <c r="D587" s="66"/>
      <c r="E587" s="4"/>
      <c r="G587" s="309"/>
      <c r="H587" s="322"/>
    </row>
    <row r="588" spans="4:8" s="65" customFormat="1" ht="15" customHeight="1" x14ac:dyDescent="0.2">
      <c r="D588" s="66"/>
      <c r="E588" s="4"/>
      <c r="G588" s="309"/>
      <c r="H588" s="322"/>
    </row>
    <row r="589" spans="4:8" s="65" customFormat="1" ht="15" customHeight="1" x14ac:dyDescent="0.2">
      <c r="D589" s="66"/>
      <c r="E589" s="4"/>
      <c r="G589" s="309"/>
      <c r="H589" s="322"/>
    </row>
    <row r="590" spans="4:8" s="65" customFormat="1" ht="15" customHeight="1" x14ac:dyDescent="0.2">
      <c r="D590" s="66"/>
      <c r="E590" s="4"/>
      <c r="G590" s="309"/>
      <c r="H590" s="322"/>
    </row>
    <row r="591" spans="4:8" s="65" customFormat="1" ht="15" customHeight="1" x14ac:dyDescent="0.2">
      <c r="D591" s="66"/>
      <c r="E591" s="4"/>
      <c r="G591" s="309"/>
      <c r="H591" s="322"/>
    </row>
    <row r="592" spans="4:8" s="65" customFormat="1" ht="15" customHeight="1" x14ac:dyDescent="0.2">
      <c r="D592" s="66"/>
      <c r="E592" s="4"/>
      <c r="G592" s="309"/>
      <c r="H592" s="322"/>
    </row>
    <row r="593" spans="4:8" s="65" customFormat="1" ht="15" customHeight="1" x14ac:dyDescent="0.2">
      <c r="D593" s="66"/>
      <c r="E593" s="4"/>
      <c r="G593" s="309"/>
      <c r="H593" s="322"/>
    </row>
    <row r="594" spans="4:8" s="65" customFormat="1" ht="15" customHeight="1" x14ac:dyDescent="0.2">
      <c r="D594" s="66"/>
      <c r="E594" s="4"/>
      <c r="G594" s="309"/>
      <c r="H594" s="322"/>
    </row>
    <row r="595" spans="4:8" s="65" customFormat="1" ht="15" customHeight="1" x14ac:dyDescent="0.2">
      <c r="D595" s="66"/>
      <c r="E595" s="4"/>
      <c r="G595" s="309"/>
      <c r="H595" s="322"/>
    </row>
    <row r="596" spans="4:8" s="65" customFormat="1" ht="15" customHeight="1" x14ac:dyDescent="0.2">
      <c r="D596" s="66"/>
      <c r="E596" s="4"/>
      <c r="G596" s="309"/>
      <c r="H596" s="322"/>
    </row>
    <row r="597" spans="4:8" s="65" customFormat="1" ht="15" customHeight="1" x14ac:dyDescent="0.2">
      <c r="D597" s="66"/>
      <c r="E597" s="4"/>
      <c r="G597" s="309"/>
      <c r="H597" s="322"/>
    </row>
    <row r="598" spans="4:8" s="65" customFormat="1" ht="15" customHeight="1" x14ac:dyDescent="0.2">
      <c r="D598" s="66"/>
      <c r="E598" s="4"/>
      <c r="G598" s="309"/>
      <c r="H598" s="322"/>
    </row>
    <row r="599" spans="4:8" s="65" customFormat="1" ht="15" customHeight="1" x14ac:dyDescent="0.2">
      <c r="D599" s="66"/>
      <c r="E599" s="4"/>
      <c r="G599" s="309"/>
      <c r="H599" s="322"/>
    </row>
    <row r="600" spans="4:8" s="65" customFormat="1" ht="15" customHeight="1" x14ac:dyDescent="0.2">
      <c r="D600" s="66"/>
      <c r="E600" s="4"/>
      <c r="G600" s="309"/>
      <c r="H600" s="322"/>
    </row>
    <row r="601" spans="4:8" s="65" customFormat="1" ht="15" customHeight="1" x14ac:dyDescent="0.2">
      <c r="D601" s="66"/>
      <c r="E601" s="4"/>
      <c r="G601" s="309"/>
      <c r="H601" s="322"/>
    </row>
    <row r="602" spans="4:8" s="65" customFormat="1" ht="15" customHeight="1" x14ac:dyDescent="0.2">
      <c r="D602" s="66"/>
      <c r="E602" s="4"/>
      <c r="G602" s="309"/>
      <c r="H602" s="322"/>
    </row>
    <row r="603" spans="4:8" s="65" customFormat="1" ht="15" customHeight="1" x14ac:dyDescent="0.2">
      <c r="D603" s="66"/>
      <c r="E603" s="4"/>
      <c r="G603" s="309"/>
      <c r="H603" s="322"/>
    </row>
    <row r="604" spans="4:8" s="65" customFormat="1" ht="15" customHeight="1" x14ac:dyDescent="0.2">
      <c r="D604" s="66"/>
      <c r="E604" s="4"/>
      <c r="G604" s="309"/>
      <c r="H604" s="322"/>
    </row>
    <row r="605" spans="4:8" s="65" customFormat="1" ht="15" customHeight="1" x14ac:dyDescent="0.2">
      <c r="D605" s="66"/>
      <c r="E605" s="4"/>
      <c r="G605" s="309"/>
      <c r="H605" s="322"/>
    </row>
    <row r="606" spans="4:8" s="65" customFormat="1" ht="15" customHeight="1" x14ac:dyDescent="0.2">
      <c r="D606" s="66"/>
      <c r="E606" s="4"/>
      <c r="G606" s="309"/>
      <c r="H606" s="322"/>
    </row>
    <row r="607" spans="4:8" s="65" customFormat="1" ht="15" customHeight="1" x14ac:dyDescent="0.2">
      <c r="D607" s="66"/>
      <c r="E607" s="4"/>
      <c r="G607" s="309"/>
      <c r="H607" s="322"/>
    </row>
    <row r="608" spans="4:8" s="65" customFormat="1" ht="15" customHeight="1" x14ac:dyDescent="0.2">
      <c r="D608" s="66"/>
      <c r="E608" s="4"/>
      <c r="G608" s="309"/>
      <c r="H608" s="322"/>
    </row>
    <row r="609" spans="4:8" s="65" customFormat="1" ht="15" customHeight="1" x14ac:dyDescent="0.2">
      <c r="D609" s="66"/>
      <c r="E609" s="4"/>
      <c r="G609" s="309"/>
      <c r="H609" s="322"/>
    </row>
    <row r="610" spans="4:8" s="65" customFormat="1" ht="15" customHeight="1" x14ac:dyDescent="0.2">
      <c r="D610" s="66"/>
      <c r="E610" s="4"/>
      <c r="G610" s="309"/>
      <c r="H610" s="322"/>
    </row>
    <row r="611" spans="4:8" s="65" customFormat="1" ht="15" customHeight="1" x14ac:dyDescent="0.2">
      <c r="D611" s="66"/>
      <c r="E611" s="4"/>
      <c r="G611" s="309"/>
      <c r="H611" s="322"/>
    </row>
    <row r="612" spans="4:8" s="65" customFormat="1" ht="15" customHeight="1" x14ac:dyDescent="0.2">
      <c r="D612" s="66"/>
      <c r="E612" s="4"/>
      <c r="G612" s="309"/>
      <c r="H612" s="322"/>
    </row>
    <row r="613" spans="4:8" s="65" customFormat="1" ht="15" customHeight="1" x14ac:dyDescent="0.2">
      <c r="D613" s="66"/>
      <c r="E613" s="4"/>
      <c r="G613" s="309"/>
      <c r="H613" s="322"/>
    </row>
    <row r="614" spans="4:8" s="65" customFormat="1" ht="15" customHeight="1" x14ac:dyDescent="0.2">
      <c r="D614" s="66"/>
      <c r="E614" s="4"/>
      <c r="G614" s="309"/>
      <c r="H614" s="322"/>
    </row>
    <row r="615" spans="4:8" s="65" customFormat="1" ht="15" customHeight="1" x14ac:dyDescent="0.2">
      <c r="D615" s="66"/>
      <c r="E615" s="4"/>
      <c r="G615" s="309"/>
      <c r="H615" s="322"/>
    </row>
    <row r="616" spans="4:8" s="65" customFormat="1" ht="15" customHeight="1" x14ac:dyDescent="0.2">
      <c r="D616" s="66"/>
      <c r="E616" s="4"/>
      <c r="G616" s="309"/>
      <c r="H616" s="322"/>
    </row>
    <row r="617" spans="4:8" s="65" customFormat="1" ht="15" customHeight="1" x14ac:dyDescent="0.2">
      <c r="D617" s="66"/>
      <c r="E617" s="4"/>
      <c r="G617" s="309"/>
      <c r="H617" s="322"/>
    </row>
    <row r="618" spans="4:8" s="65" customFormat="1" ht="15" customHeight="1" x14ac:dyDescent="0.2">
      <c r="D618" s="66"/>
      <c r="E618" s="4"/>
      <c r="G618" s="309"/>
      <c r="H618" s="322"/>
    </row>
    <row r="619" spans="4:8" s="65" customFormat="1" ht="15" customHeight="1" x14ac:dyDescent="0.2">
      <c r="D619" s="66"/>
      <c r="E619" s="4"/>
      <c r="G619" s="309"/>
      <c r="H619" s="322"/>
    </row>
    <row r="620" spans="4:8" s="65" customFormat="1" ht="15" customHeight="1" x14ac:dyDescent="0.2">
      <c r="D620" s="66"/>
      <c r="E620" s="4"/>
      <c r="G620" s="309"/>
      <c r="H620" s="322"/>
    </row>
    <row r="621" spans="4:8" s="65" customFormat="1" ht="15" customHeight="1" x14ac:dyDescent="0.2">
      <c r="D621" s="66"/>
      <c r="E621" s="4"/>
      <c r="G621" s="309"/>
      <c r="H621" s="322"/>
    </row>
    <row r="622" spans="4:8" s="65" customFormat="1" ht="15" customHeight="1" x14ac:dyDescent="0.2">
      <c r="D622" s="66"/>
      <c r="E622" s="4"/>
      <c r="G622" s="309"/>
      <c r="H622" s="322"/>
    </row>
    <row r="623" spans="4:8" s="65" customFormat="1" ht="15" customHeight="1" x14ac:dyDescent="0.2">
      <c r="D623" s="66"/>
      <c r="E623" s="4"/>
      <c r="G623" s="309"/>
      <c r="H623" s="322"/>
    </row>
    <row r="624" spans="4:8" s="65" customFormat="1" ht="15" customHeight="1" x14ac:dyDescent="0.2">
      <c r="D624" s="66"/>
      <c r="E624" s="4"/>
      <c r="G624" s="309"/>
      <c r="H624" s="322"/>
    </row>
    <row r="625" spans="4:8" s="65" customFormat="1" ht="15" customHeight="1" x14ac:dyDescent="0.2">
      <c r="D625" s="66"/>
      <c r="E625" s="4"/>
      <c r="G625" s="309"/>
      <c r="H625" s="322"/>
    </row>
    <row r="626" spans="4:8" s="65" customFormat="1" ht="15" customHeight="1" x14ac:dyDescent="0.2">
      <c r="D626" s="66"/>
      <c r="E626" s="4"/>
      <c r="G626" s="309"/>
      <c r="H626" s="322"/>
    </row>
    <row r="627" spans="4:8" s="65" customFormat="1" ht="15" customHeight="1" x14ac:dyDescent="0.2">
      <c r="D627" s="66"/>
      <c r="E627" s="4"/>
      <c r="G627" s="309"/>
      <c r="H627" s="322"/>
    </row>
    <row r="628" spans="4:8" s="65" customFormat="1" ht="15" customHeight="1" x14ac:dyDescent="0.2">
      <c r="D628" s="66"/>
      <c r="E628" s="4"/>
      <c r="G628" s="309"/>
      <c r="H628" s="322"/>
    </row>
    <row r="629" spans="4:8" s="65" customFormat="1" ht="15" customHeight="1" x14ac:dyDescent="0.2">
      <c r="D629" s="66"/>
      <c r="E629" s="4"/>
      <c r="G629" s="309"/>
      <c r="H629" s="322"/>
    </row>
    <row r="630" spans="4:8" s="65" customFormat="1" ht="15" customHeight="1" x14ac:dyDescent="0.2">
      <c r="D630" s="66"/>
      <c r="E630" s="4"/>
      <c r="G630" s="309"/>
      <c r="H630" s="322"/>
    </row>
    <row r="631" spans="4:8" s="65" customFormat="1" ht="15" customHeight="1" x14ac:dyDescent="0.2">
      <c r="D631" s="66"/>
      <c r="E631" s="4"/>
      <c r="G631" s="309"/>
      <c r="H631" s="322"/>
    </row>
    <row r="632" spans="4:8" s="65" customFormat="1" ht="15" customHeight="1" x14ac:dyDescent="0.2">
      <c r="D632" s="66"/>
      <c r="E632" s="4"/>
      <c r="G632" s="309"/>
      <c r="H632" s="322"/>
    </row>
    <row r="633" spans="4:8" s="65" customFormat="1" ht="15" customHeight="1" x14ac:dyDescent="0.2">
      <c r="D633" s="66"/>
      <c r="E633" s="4"/>
      <c r="G633" s="309"/>
      <c r="H633" s="322"/>
    </row>
    <row r="634" spans="4:8" s="65" customFormat="1" ht="15" customHeight="1" x14ac:dyDescent="0.2">
      <c r="D634" s="66"/>
      <c r="E634" s="4"/>
      <c r="G634" s="309"/>
      <c r="H634" s="322"/>
    </row>
    <row r="635" spans="4:8" s="65" customFormat="1" ht="15" customHeight="1" x14ac:dyDescent="0.2">
      <c r="D635" s="66"/>
      <c r="E635" s="4"/>
      <c r="G635" s="309"/>
      <c r="H635" s="322"/>
    </row>
    <row r="636" spans="4:8" s="65" customFormat="1" ht="15" customHeight="1" x14ac:dyDescent="0.2">
      <c r="D636" s="66"/>
      <c r="E636" s="4"/>
      <c r="G636" s="309"/>
      <c r="H636" s="322"/>
    </row>
    <row r="637" spans="4:8" s="65" customFormat="1" ht="15" customHeight="1" x14ac:dyDescent="0.2">
      <c r="D637" s="66"/>
      <c r="E637" s="4"/>
      <c r="G637" s="309"/>
      <c r="H637" s="322"/>
    </row>
    <row r="638" spans="4:8" s="65" customFormat="1" ht="15" customHeight="1" x14ac:dyDescent="0.2">
      <c r="D638" s="66"/>
      <c r="E638" s="4"/>
      <c r="G638" s="309"/>
      <c r="H638" s="322"/>
    </row>
    <row r="639" spans="4:8" s="65" customFormat="1" ht="15" customHeight="1" x14ac:dyDescent="0.2">
      <c r="D639" s="66"/>
      <c r="E639" s="4"/>
      <c r="G639" s="309"/>
      <c r="H639" s="322"/>
    </row>
    <row r="640" spans="4:8" s="65" customFormat="1" ht="15" customHeight="1" x14ac:dyDescent="0.2">
      <c r="D640" s="66"/>
      <c r="E640" s="4"/>
      <c r="G640" s="309"/>
      <c r="H640" s="322"/>
    </row>
    <row r="641" spans="4:8" s="65" customFormat="1" ht="15" customHeight="1" x14ac:dyDescent="0.2">
      <c r="D641" s="66"/>
      <c r="E641" s="4"/>
      <c r="G641" s="309"/>
      <c r="H641" s="322"/>
    </row>
    <row r="642" spans="4:8" s="65" customFormat="1" ht="15" customHeight="1" x14ac:dyDescent="0.2">
      <c r="D642" s="66"/>
      <c r="E642" s="4"/>
      <c r="G642" s="309"/>
      <c r="H642" s="322"/>
    </row>
    <row r="643" spans="4:8" s="65" customFormat="1" ht="15" customHeight="1" x14ac:dyDescent="0.2">
      <c r="D643" s="66"/>
      <c r="E643" s="4"/>
      <c r="G643" s="309"/>
      <c r="H643" s="322"/>
    </row>
    <row r="644" spans="4:8" s="65" customFormat="1" ht="15" customHeight="1" x14ac:dyDescent="0.2">
      <c r="D644" s="66"/>
      <c r="E644" s="4"/>
      <c r="G644" s="309"/>
      <c r="H644" s="322"/>
    </row>
    <row r="645" spans="4:8" s="65" customFormat="1" ht="15" customHeight="1" x14ac:dyDescent="0.2">
      <c r="D645" s="66"/>
      <c r="E645" s="4"/>
      <c r="G645" s="324"/>
      <c r="H645" s="322"/>
    </row>
    <row r="646" spans="4:8" s="65" customFormat="1" ht="15" customHeight="1" x14ac:dyDescent="0.2">
      <c r="D646" s="66"/>
      <c r="E646" s="4"/>
      <c r="G646" s="309"/>
      <c r="H646" s="322"/>
    </row>
    <row r="647" spans="4:8" s="65" customFormat="1" ht="15" customHeight="1" x14ac:dyDescent="0.2">
      <c r="D647" s="66"/>
      <c r="E647" s="4"/>
      <c r="G647" s="309"/>
      <c r="H647" s="322"/>
    </row>
    <row r="648" spans="4:8" s="65" customFormat="1" ht="15" customHeight="1" x14ac:dyDescent="0.2">
      <c r="D648" s="66"/>
      <c r="E648" s="4"/>
      <c r="G648" s="309"/>
      <c r="H648" s="322"/>
    </row>
    <row r="649" spans="4:8" s="65" customFormat="1" ht="15" customHeight="1" x14ac:dyDescent="0.2">
      <c r="D649" s="66"/>
      <c r="E649" s="4"/>
      <c r="G649" s="324"/>
      <c r="H649" s="322"/>
    </row>
    <row r="650" spans="4:8" s="65" customFormat="1" ht="15" customHeight="1" x14ac:dyDescent="0.2">
      <c r="D650" s="66"/>
      <c r="E650" s="4"/>
      <c r="G650" s="324"/>
      <c r="H650" s="322"/>
    </row>
    <row r="651" spans="4:8" s="65" customFormat="1" ht="15" customHeight="1" x14ac:dyDescent="0.2">
      <c r="D651" s="66"/>
      <c r="E651" s="4"/>
      <c r="G651" s="324"/>
      <c r="H651" s="322"/>
    </row>
    <row r="652" spans="4:8" s="65" customFormat="1" ht="15" customHeight="1" x14ac:dyDescent="0.2">
      <c r="D652" s="66"/>
      <c r="E652" s="4"/>
      <c r="G652" s="324"/>
      <c r="H652" s="322"/>
    </row>
    <row r="653" spans="4:8" s="65" customFormat="1" ht="15" customHeight="1" x14ac:dyDescent="0.2">
      <c r="D653" s="66"/>
      <c r="E653" s="4"/>
      <c r="G653" s="324"/>
      <c r="H653" s="322"/>
    </row>
    <row r="654" spans="4:8" s="65" customFormat="1" ht="15" customHeight="1" x14ac:dyDescent="0.2">
      <c r="D654" s="66"/>
      <c r="E654" s="4"/>
      <c r="G654" s="324"/>
      <c r="H654" s="322"/>
    </row>
    <row r="655" spans="4:8" s="65" customFormat="1" ht="15" customHeight="1" x14ac:dyDescent="0.2">
      <c r="D655" s="66"/>
      <c r="E655" s="4"/>
      <c r="G655" s="324"/>
      <c r="H655" s="322"/>
    </row>
    <row r="656" spans="4:8" s="65" customFormat="1" ht="15" customHeight="1" x14ac:dyDescent="0.2">
      <c r="D656" s="66"/>
      <c r="E656" s="4"/>
      <c r="G656" s="324"/>
      <c r="H656" s="322"/>
    </row>
    <row r="657" spans="4:8" s="65" customFormat="1" ht="15" customHeight="1" x14ac:dyDescent="0.2">
      <c r="D657" s="66"/>
      <c r="E657" s="4"/>
      <c r="G657" s="309"/>
      <c r="H657" s="322"/>
    </row>
    <row r="658" spans="4:8" s="65" customFormat="1" ht="15" customHeight="1" x14ac:dyDescent="0.2">
      <c r="D658" s="66"/>
      <c r="E658" s="4"/>
      <c r="G658" s="309"/>
      <c r="H658" s="322"/>
    </row>
    <row r="659" spans="4:8" s="65" customFormat="1" ht="15" customHeight="1" x14ac:dyDescent="0.2">
      <c r="D659" s="66"/>
      <c r="E659" s="4"/>
      <c r="G659" s="309"/>
      <c r="H659" s="322"/>
    </row>
    <row r="660" spans="4:8" s="65" customFormat="1" ht="15" customHeight="1" x14ac:dyDescent="0.2">
      <c r="D660" s="66"/>
      <c r="E660" s="4"/>
      <c r="G660" s="309"/>
      <c r="H660" s="322"/>
    </row>
    <row r="661" spans="4:8" s="65" customFormat="1" ht="15" customHeight="1" x14ac:dyDescent="0.2">
      <c r="D661" s="66"/>
      <c r="E661" s="4"/>
      <c r="G661" s="309"/>
      <c r="H661" s="322"/>
    </row>
    <row r="662" spans="4:8" s="65" customFormat="1" ht="15" customHeight="1" x14ac:dyDescent="0.2">
      <c r="D662" s="66"/>
      <c r="E662" s="4"/>
      <c r="G662" s="309"/>
      <c r="H662" s="322"/>
    </row>
    <row r="663" spans="4:8" s="65" customFormat="1" ht="15" customHeight="1" x14ac:dyDescent="0.2">
      <c r="D663" s="66"/>
      <c r="E663" s="4"/>
      <c r="G663" s="309"/>
      <c r="H663" s="322"/>
    </row>
    <row r="664" spans="4:8" s="65" customFormat="1" ht="15" customHeight="1" x14ac:dyDescent="0.2">
      <c r="D664" s="66"/>
      <c r="E664" s="4"/>
      <c r="G664" s="309"/>
      <c r="H664" s="322"/>
    </row>
    <row r="665" spans="4:8" s="65" customFormat="1" ht="15" customHeight="1" x14ac:dyDescent="0.2">
      <c r="D665" s="66"/>
      <c r="E665" s="4"/>
      <c r="G665" s="309"/>
      <c r="H665" s="322"/>
    </row>
    <row r="666" spans="4:8" s="65" customFormat="1" ht="15" customHeight="1" x14ac:dyDescent="0.2">
      <c r="D666" s="66"/>
      <c r="E666" s="4"/>
      <c r="G666" s="309"/>
      <c r="H666" s="322"/>
    </row>
    <row r="667" spans="4:8" s="65" customFormat="1" ht="15" customHeight="1" x14ac:dyDescent="0.2">
      <c r="D667" s="66"/>
      <c r="E667" s="4"/>
      <c r="G667" s="324"/>
      <c r="H667" s="322"/>
    </row>
    <row r="668" spans="4:8" s="65" customFormat="1" ht="15" customHeight="1" x14ac:dyDescent="0.2">
      <c r="D668" s="66"/>
      <c r="E668" s="4"/>
      <c r="G668" s="324"/>
      <c r="H668" s="322"/>
    </row>
    <row r="669" spans="4:8" s="65" customFormat="1" ht="15" customHeight="1" x14ac:dyDescent="0.2">
      <c r="D669" s="66"/>
      <c r="E669" s="4"/>
      <c r="G669" s="324"/>
      <c r="H669" s="322"/>
    </row>
    <row r="670" spans="4:8" s="65" customFormat="1" ht="15" customHeight="1" x14ac:dyDescent="0.2">
      <c r="D670" s="66"/>
      <c r="E670" s="4"/>
      <c r="G670" s="324"/>
      <c r="H670" s="322"/>
    </row>
    <row r="671" spans="4:8" s="65" customFormat="1" ht="15" customHeight="1" x14ac:dyDescent="0.2">
      <c r="D671" s="66"/>
      <c r="E671" s="4"/>
      <c r="G671" s="324"/>
      <c r="H671" s="322"/>
    </row>
    <row r="672" spans="4:8" s="65" customFormat="1" ht="15" customHeight="1" x14ac:dyDescent="0.2">
      <c r="D672" s="66"/>
      <c r="E672" s="4"/>
      <c r="G672" s="324"/>
      <c r="H672" s="322"/>
    </row>
    <row r="673" spans="4:8" s="65" customFormat="1" ht="15" customHeight="1" x14ac:dyDescent="0.2">
      <c r="D673" s="66"/>
      <c r="E673" s="4"/>
      <c r="G673" s="324"/>
      <c r="H673" s="322"/>
    </row>
    <row r="674" spans="4:8" s="65" customFormat="1" ht="15" customHeight="1" x14ac:dyDescent="0.2">
      <c r="D674" s="66"/>
      <c r="E674" s="4"/>
      <c r="G674" s="324"/>
      <c r="H674" s="322"/>
    </row>
    <row r="675" spans="4:8" s="65" customFormat="1" ht="15" customHeight="1" x14ac:dyDescent="0.2">
      <c r="D675" s="66"/>
      <c r="E675" s="4"/>
      <c r="G675" s="324"/>
      <c r="H675" s="322"/>
    </row>
    <row r="676" spans="4:8" s="65" customFormat="1" ht="15" customHeight="1" x14ac:dyDescent="0.2">
      <c r="D676" s="66"/>
      <c r="E676" s="4"/>
      <c r="G676" s="324"/>
      <c r="H676" s="322"/>
    </row>
    <row r="677" spans="4:8" s="65" customFormat="1" ht="15" customHeight="1" x14ac:dyDescent="0.2">
      <c r="D677" s="66"/>
      <c r="E677" s="4"/>
      <c r="G677" s="324"/>
      <c r="H677" s="322"/>
    </row>
    <row r="678" spans="4:8" s="65" customFormat="1" ht="15" customHeight="1" x14ac:dyDescent="0.2">
      <c r="D678" s="66"/>
      <c r="E678" s="4"/>
      <c r="G678" s="324"/>
      <c r="H678" s="322"/>
    </row>
    <row r="679" spans="4:8" s="65" customFormat="1" ht="15" customHeight="1" x14ac:dyDescent="0.2">
      <c r="D679" s="66"/>
      <c r="E679" s="4"/>
      <c r="G679" s="324"/>
      <c r="H679" s="322"/>
    </row>
    <row r="680" spans="4:8" s="65" customFormat="1" ht="15" customHeight="1" x14ac:dyDescent="0.2">
      <c r="D680" s="66"/>
      <c r="E680" s="4"/>
      <c r="G680" s="324"/>
      <c r="H680" s="322"/>
    </row>
    <row r="681" spans="4:8" s="65" customFormat="1" ht="15" customHeight="1" x14ac:dyDescent="0.2">
      <c r="D681" s="66"/>
      <c r="E681" s="4"/>
      <c r="G681" s="324"/>
      <c r="H681" s="322"/>
    </row>
    <row r="682" spans="4:8" s="65" customFormat="1" ht="15" customHeight="1" x14ac:dyDescent="0.2">
      <c r="D682" s="66"/>
      <c r="E682" s="4"/>
      <c r="G682" s="324"/>
      <c r="H682" s="322"/>
    </row>
    <row r="683" spans="4:8" s="65" customFormat="1" ht="15" customHeight="1" x14ac:dyDescent="0.2">
      <c r="D683" s="66"/>
      <c r="E683" s="4"/>
      <c r="G683" s="324"/>
      <c r="H683" s="322"/>
    </row>
    <row r="684" spans="4:8" s="65" customFormat="1" ht="15" customHeight="1" x14ac:dyDescent="0.2">
      <c r="D684" s="66"/>
      <c r="E684" s="4"/>
      <c r="G684" s="324"/>
      <c r="H684" s="322"/>
    </row>
    <row r="685" spans="4:8" s="65" customFormat="1" ht="15" customHeight="1" x14ac:dyDescent="0.2">
      <c r="D685" s="66"/>
      <c r="E685" s="4"/>
      <c r="G685" s="324"/>
      <c r="H685" s="322"/>
    </row>
    <row r="686" spans="4:8" s="65" customFormat="1" ht="15" customHeight="1" x14ac:dyDescent="0.2">
      <c r="D686" s="66"/>
      <c r="E686" s="4"/>
      <c r="G686" s="324"/>
      <c r="H686" s="322"/>
    </row>
    <row r="687" spans="4:8" s="65" customFormat="1" ht="15" customHeight="1" x14ac:dyDescent="0.2">
      <c r="D687" s="66"/>
      <c r="E687" s="4"/>
      <c r="G687" s="324"/>
      <c r="H687" s="322"/>
    </row>
    <row r="688" spans="4:8" s="65" customFormat="1" ht="15" customHeight="1" x14ac:dyDescent="0.2">
      <c r="D688" s="66"/>
      <c r="E688" s="4"/>
      <c r="G688" s="324"/>
      <c r="H688" s="322"/>
    </row>
    <row r="689" spans="4:8" s="65" customFormat="1" ht="15" customHeight="1" x14ac:dyDescent="0.2">
      <c r="D689" s="66"/>
      <c r="E689" s="4"/>
      <c r="G689" s="324"/>
      <c r="H689" s="322"/>
    </row>
    <row r="690" spans="4:8" s="65" customFormat="1" ht="15" customHeight="1" x14ac:dyDescent="0.2">
      <c r="D690" s="66"/>
      <c r="E690" s="4"/>
      <c r="G690" s="324"/>
      <c r="H690" s="322"/>
    </row>
    <row r="691" spans="4:8" s="65" customFormat="1" ht="15" customHeight="1" x14ac:dyDescent="0.2">
      <c r="D691" s="66"/>
      <c r="E691" s="4"/>
      <c r="G691" s="324"/>
      <c r="H691" s="322"/>
    </row>
    <row r="692" spans="4:8" s="65" customFormat="1" ht="15" customHeight="1" x14ac:dyDescent="0.2">
      <c r="D692" s="66"/>
      <c r="E692" s="4"/>
      <c r="G692" s="324"/>
      <c r="H692" s="322"/>
    </row>
    <row r="693" spans="4:8" s="65" customFormat="1" ht="15" customHeight="1" x14ac:dyDescent="0.2">
      <c r="D693" s="66"/>
      <c r="E693" s="4"/>
      <c r="G693" s="324"/>
      <c r="H693" s="322"/>
    </row>
    <row r="694" spans="4:8" s="65" customFormat="1" ht="15" customHeight="1" x14ac:dyDescent="0.2">
      <c r="D694" s="66"/>
      <c r="E694" s="4"/>
      <c r="G694" s="309"/>
      <c r="H694" s="322"/>
    </row>
    <row r="695" spans="4:8" s="65" customFormat="1" ht="15" customHeight="1" x14ac:dyDescent="0.2">
      <c r="D695" s="66"/>
      <c r="E695" s="4"/>
      <c r="G695" s="309"/>
      <c r="H695" s="322"/>
    </row>
    <row r="696" spans="4:8" s="65" customFormat="1" ht="15" customHeight="1" x14ac:dyDescent="0.2">
      <c r="D696" s="66"/>
      <c r="E696" s="4"/>
      <c r="G696" s="309"/>
      <c r="H696" s="322"/>
    </row>
    <row r="697" spans="4:8" s="65" customFormat="1" ht="15" customHeight="1" x14ac:dyDescent="0.2">
      <c r="D697" s="66"/>
      <c r="E697" s="4"/>
      <c r="G697" s="324"/>
      <c r="H697" s="322"/>
    </row>
    <row r="698" spans="4:8" s="65" customFormat="1" ht="15" customHeight="1" x14ac:dyDescent="0.2">
      <c r="D698" s="66"/>
      <c r="E698" s="4"/>
      <c r="G698" s="324"/>
      <c r="H698" s="322"/>
    </row>
    <row r="699" spans="4:8" s="65" customFormat="1" ht="15" customHeight="1" x14ac:dyDescent="0.2">
      <c r="D699" s="66"/>
      <c r="E699" s="4"/>
      <c r="G699" s="324"/>
      <c r="H699" s="322"/>
    </row>
    <row r="700" spans="4:8" s="65" customFormat="1" ht="15" customHeight="1" x14ac:dyDescent="0.2">
      <c r="D700" s="66"/>
      <c r="E700" s="4"/>
      <c r="G700" s="324"/>
      <c r="H700" s="322"/>
    </row>
    <row r="701" spans="4:8" s="65" customFormat="1" ht="15" customHeight="1" x14ac:dyDescent="0.2">
      <c r="D701" s="66"/>
      <c r="E701" s="4"/>
      <c r="G701" s="324"/>
      <c r="H701" s="322"/>
    </row>
    <row r="702" spans="4:8" s="65" customFormat="1" ht="15" customHeight="1" x14ac:dyDescent="0.2">
      <c r="D702" s="66"/>
      <c r="E702" s="4"/>
      <c r="G702" s="309"/>
      <c r="H702" s="322"/>
    </row>
    <row r="703" spans="4:8" s="65" customFormat="1" ht="15" customHeight="1" x14ac:dyDescent="0.2">
      <c r="D703" s="66"/>
      <c r="E703" s="4"/>
      <c r="G703" s="309"/>
      <c r="H703" s="322"/>
    </row>
    <row r="704" spans="4:8" s="65" customFormat="1" ht="15" customHeight="1" x14ac:dyDescent="0.2">
      <c r="D704" s="66"/>
      <c r="E704" s="4"/>
      <c r="G704" s="309"/>
      <c r="H704" s="322"/>
    </row>
    <row r="705" spans="4:8" s="65" customFormat="1" ht="15" customHeight="1" x14ac:dyDescent="0.2">
      <c r="D705" s="66"/>
      <c r="E705" s="4"/>
      <c r="G705" s="309"/>
      <c r="H705" s="322"/>
    </row>
    <row r="706" spans="4:8" s="65" customFormat="1" ht="15" customHeight="1" x14ac:dyDescent="0.2">
      <c r="D706" s="66"/>
      <c r="E706" s="4"/>
      <c r="G706" s="309"/>
      <c r="H706" s="322"/>
    </row>
    <row r="707" spans="4:8" s="65" customFormat="1" ht="15" customHeight="1" x14ac:dyDescent="0.2">
      <c r="D707" s="66"/>
      <c r="E707" s="4"/>
      <c r="G707" s="309"/>
      <c r="H707" s="322"/>
    </row>
    <row r="708" spans="4:8" s="65" customFormat="1" ht="15" customHeight="1" x14ac:dyDescent="0.2">
      <c r="D708" s="66"/>
      <c r="E708" s="4"/>
      <c r="G708" s="324"/>
      <c r="H708" s="322"/>
    </row>
    <row r="709" spans="4:8" s="65" customFormat="1" ht="15" customHeight="1" x14ac:dyDescent="0.2">
      <c r="D709" s="66"/>
      <c r="E709" s="4"/>
      <c r="G709" s="324"/>
      <c r="H709" s="322"/>
    </row>
    <row r="710" spans="4:8" s="65" customFormat="1" ht="15" customHeight="1" x14ac:dyDescent="0.2">
      <c r="D710" s="66"/>
      <c r="E710" s="4"/>
      <c r="G710" s="324"/>
      <c r="H710" s="322"/>
    </row>
    <row r="711" spans="4:8" s="65" customFormat="1" ht="15" customHeight="1" x14ac:dyDescent="0.2">
      <c r="D711" s="66"/>
      <c r="E711" s="4"/>
      <c r="G711" s="324"/>
      <c r="H711" s="322"/>
    </row>
    <row r="712" spans="4:8" s="65" customFormat="1" ht="15" customHeight="1" x14ac:dyDescent="0.2">
      <c r="D712" s="66"/>
      <c r="E712" s="4"/>
      <c r="G712" s="324"/>
      <c r="H712" s="322"/>
    </row>
    <row r="713" spans="4:8" s="65" customFormat="1" ht="15" customHeight="1" x14ac:dyDescent="0.2">
      <c r="D713" s="66"/>
      <c r="E713" s="4"/>
      <c r="G713" s="324"/>
      <c r="H713" s="322"/>
    </row>
    <row r="714" spans="4:8" s="65" customFormat="1" ht="15" customHeight="1" x14ac:dyDescent="0.2">
      <c r="D714" s="66"/>
      <c r="E714" s="4"/>
      <c r="G714" s="309"/>
      <c r="H714" s="322"/>
    </row>
    <row r="715" spans="4:8" s="65" customFormat="1" ht="15" customHeight="1" x14ac:dyDescent="0.2">
      <c r="D715" s="66"/>
      <c r="E715" s="4"/>
      <c r="G715" s="309"/>
      <c r="H715" s="322"/>
    </row>
    <row r="716" spans="4:8" s="65" customFormat="1" ht="15" customHeight="1" x14ac:dyDescent="0.2">
      <c r="D716" s="66"/>
      <c r="E716" s="4"/>
      <c r="G716" s="309"/>
      <c r="H716" s="322"/>
    </row>
    <row r="717" spans="4:8" s="65" customFormat="1" ht="15" customHeight="1" x14ac:dyDescent="0.2">
      <c r="D717" s="66"/>
      <c r="E717" s="4"/>
      <c r="G717" s="309"/>
      <c r="H717" s="322"/>
    </row>
    <row r="718" spans="4:8" s="65" customFormat="1" ht="15" customHeight="1" x14ac:dyDescent="0.2">
      <c r="D718" s="66"/>
      <c r="E718" s="4"/>
      <c r="G718" s="309"/>
      <c r="H718" s="322"/>
    </row>
    <row r="719" spans="4:8" s="65" customFormat="1" ht="15" customHeight="1" x14ac:dyDescent="0.2">
      <c r="D719" s="66"/>
      <c r="E719" s="4"/>
      <c r="G719" s="309"/>
      <c r="H719" s="322"/>
    </row>
    <row r="720" spans="4:8" s="65" customFormat="1" ht="15" customHeight="1" x14ac:dyDescent="0.2">
      <c r="D720" s="66"/>
      <c r="E720" s="4"/>
      <c r="G720" s="309"/>
      <c r="H720" s="322"/>
    </row>
    <row r="721" spans="4:8" s="65" customFormat="1" ht="15" customHeight="1" x14ac:dyDescent="0.2">
      <c r="D721" s="66"/>
      <c r="E721" s="4"/>
      <c r="G721" s="309"/>
      <c r="H721" s="322"/>
    </row>
    <row r="722" spans="4:8" s="65" customFormat="1" ht="15" customHeight="1" x14ac:dyDescent="0.2">
      <c r="D722" s="66"/>
      <c r="E722" s="4"/>
      <c r="G722" s="309"/>
      <c r="H722" s="322"/>
    </row>
    <row r="723" spans="4:8" s="65" customFormat="1" ht="15" customHeight="1" x14ac:dyDescent="0.2">
      <c r="D723" s="66"/>
      <c r="E723" s="4"/>
      <c r="G723" s="309"/>
      <c r="H723" s="322"/>
    </row>
    <row r="724" spans="4:8" s="65" customFormat="1" ht="15" customHeight="1" x14ac:dyDescent="0.2">
      <c r="D724" s="66"/>
      <c r="E724" s="4"/>
      <c r="G724" s="309"/>
      <c r="H724" s="322"/>
    </row>
    <row r="725" spans="4:8" s="65" customFormat="1" ht="15" customHeight="1" x14ac:dyDescent="0.2">
      <c r="D725" s="66"/>
      <c r="E725" s="4"/>
      <c r="G725" s="309"/>
      <c r="H725" s="322"/>
    </row>
    <row r="726" spans="4:8" s="65" customFormat="1" ht="15" customHeight="1" x14ac:dyDescent="0.2">
      <c r="D726" s="66"/>
      <c r="E726" s="4"/>
      <c r="G726" s="309"/>
      <c r="H726" s="322"/>
    </row>
    <row r="727" spans="4:8" s="65" customFormat="1" ht="15" customHeight="1" x14ac:dyDescent="0.2">
      <c r="D727" s="66"/>
      <c r="E727" s="4"/>
      <c r="G727" s="309"/>
      <c r="H727" s="322"/>
    </row>
    <row r="728" spans="4:8" s="65" customFormat="1" ht="15" customHeight="1" x14ac:dyDescent="0.2">
      <c r="D728" s="66"/>
      <c r="E728" s="4"/>
      <c r="G728" s="309"/>
      <c r="H728" s="322"/>
    </row>
    <row r="729" spans="4:8" s="65" customFormat="1" ht="15" customHeight="1" x14ac:dyDescent="0.2">
      <c r="D729" s="66"/>
      <c r="E729" s="4"/>
      <c r="G729" s="309"/>
      <c r="H729" s="322"/>
    </row>
    <row r="730" spans="4:8" s="65" customFormat="1" ht="15" customHeight="1" x14ac:dyDescent="0.2">
      <c r="D730" s="66"/>
      <c r="E730" s="4"/>
      <c r="G730" s="309"/>
      <c r="H730" s="322"/>
    </row>
    <row r="731" spans="4:8" s="65" customFormat="1" ht="15" customHeight="1" x14ac:dyDescent="0.2">
      <c r="D731" s="66"/>
      <c r="E731" s="4"/>
      <c r="G731" s="309"/>
      <c r="H731" s="322"/>
    </row>
    <row r="732" spans="4:8" s="65" customFormat="1" ht="15" customHeight="1" x14ac:dyDescent="0.2">
      <c r="D732" s="66"/>
      <c r="E732" s="4"/>
      <c r="G732" s="309"/>
      <c r="H732" s="322"/>
    </row>
    <row r="733" spans="4:8" s="65" customFormat="1" ht="15" customHeight="1" x14ac:dyDescent="0.2">
      <c r="D733" s="66"/>
      <c r="E733" s="4"/>
      <c r="G733" s="309"/>
      <c r="H733" s="322"/>
    </row>
    <row r="734" spans="4:8" s="65" customFormat="1" ht="15" customHeight="1" x14ac:dyDescent="0.2">
      <c r="D734" s="66"/>
      <c r="E734" s="4"/>
      <c r="G734" s="309"/>
      <c r="H734" s="322"/>
    </row>
    <row r="735" spans="4:8" s="65" customFormat="1" ht="15" customHeight="1" x14ac:dyDescent="0.2">
      <c r="D735" s="66"/>
      <c r="E735" s="4"/>
      <c r="G735" s="309"/>
      <c r="H735" s="322"/>
    </row>
    <row r="736" spans="4:8" s="65" customFormat="1" ht="15" customHeight="1" x14ac:dyDescent="0.2">
      <c r="D736" s="66"/>
      <c r="E736" s="4"/>
      <c r="G736" s="309"/>
      <c r="H736" s="322"/>
    </row>
    <row r="737" spans="4:8" s="65" customFormat="1" ht="15" customHeight="1" x14ac:dyDescent="0.2">
      <c r="D737" s="66"/>
      <c r="E737" s="4"/>
      <c r="G737" s="309"/>
      <c r="H737" s="322"/>
    </row>
    <row r="738" spans="4:8" s="65" customFormat="1" ht="15" customHeight="1" x14ac:dyDescent="0.2">
      <c r="D738" s="66"/>
      <c r="E738" s="4"/>
      <c r="G738" s="309"/>
      <c r="H738" s="322"/>
    </row>
    <row r="739" spans="4:8" s="65" customFormat="1" ht="15" customHeight="1" x14ac:dyDescent="0.2">
      <c r="D739" s="66"/>
      <c r="E739" s="4"/>
      <c r="G739" s="309"/>
      <c r="H739" s="322"/>
    </row>
    <row r="740" spans="4:8" s="65" customFormat="1" ht="15" customHeight="1" x14ac:dyDescent="0.2">
      <c r="D740" s="66"/>
      <c r="E740" s="4"/>
      <c r="G740" s="309"/>
      <c r="H740" s="322"/>
    </row>
    <row r="741" spans="4:8" s="65" customFormat="1" ht="15" customHeight="1" x14ac:dyDescent="0.2">
      <c r="D741" s="66"/>
      <c r="E741" s="4"/>
      <c r="G741" s="309"/>
      <c r="H741" s="322"/>
    </row>
    <row r="742" spans="4:8" s="65" customFormat="1" ht="15" customHeight="1" x14ac:dyDescent="0.2">
      <c r="D742" s="66"/>
      <c r="E742" s="4"/>
      <c r="G742" s="309"/>
      <c r="H742" s="322"/>
    </row>
    <row r="743" spans="4:8" s="65" customFormat="1" ht="15" customHeight="1" x14ac:dyDescent="0.2">
      <c r="D743" s="66"/>
      <c r="E743" s="4"/>
      <c r="G743" s="309"/>
      <c r="H743" s="322"/>
    </row>
    <row r="744" spans="4:8" s="65" customFormat="1" ht="15" customHeight="1" x14ac:dyDescent="0.2">
      <c r="D744" s="66"/>
      <c r="E744" s="4"/>
      <c r="G744" s="309"/>
      <c r="H744" s="322"/>
    </row>
    <row r="745" spans="4:8" s="65" customFormat="1" ht="15" customHeight="1" x14ac:dyDescent="0.2">
      <c r="D745" s="66"/>
      <c r="E745" s="4"/>
      <c r="G745" s="309"/>
      <c r="H745" s="322"/>
    </row>
    <row r="746" spans="4:8" s="65" customFormat="1" ht="15" customHeight="1" x14ac:dyDescent="0.2">
      <c r="D746" s="66"/>
      <c r="E746" s="4"/>
      <c r="G746" s="309"/>
      <c r="H746" s="322"/>
    </row>
    <row r="747" spans="4:8" s="65" customFormat="1" ht="15" customHeight="1" x14ac:dyDescent="0.2">
      <c r="D747" s="66"/>
      <c r="E747" s="4"/>
      <c r="G747" s="309"/>
      <c r="H747" s="322"/>
    </row>
    <row r="748" spans="4:8" s="65" customFormat="1" ht="15" customHeight="1" x14ac:dyDescent="0.2">
      <c r="D748" s="66"/>
      <c r="E748" s="4"/>
      <c r="G748" s="309"/>
      <c r="H748" s="322"/>
    </row>
    <row r="749" spans="4:8" s="65" customFormat="1" ht="15" customHeight="1" x14ac:dyDescent="0.2">
      <c r="D749" s="66"/>
      <c r="E749" s="4"/>
      <c r="G749" s="309"/>
      <c r="H749" s="322"/>
    </row>
    <row r="750" spans="4:8" s="65" customFormat="1" ht="15" customHeight="1" x14ac:dyDescent="0.2">
      <c r="D750" s="66"/>
      <c r="E750" s="4"/>
      <c r="G750" s="309"/>
      <c r="H750" s="322"/>
    </row>
    <row r="751" spans="4:8" s="65" customFormat="1" ht="15" customHeight="1" x14ac:dyDescent="0.2">
      <c r="D751" s="66"/>
      <c r="E751" s="4"/>
      <c r="G751" s="309"/>
      <c r="H751" s="322"/>
    </row>
    <row r="752" spans="4:8" s="65" customFormat="1" ht="15" customHeight="1" x14ac:dyDescent="0.2">
      <c r="D752" s="66"/>
      <c r="E752" s="4"/>
      <c r="G752" s="309"/>
      <c r="H752" s="322"/>
    </row>
    <row r="753" spans="4:8" s="65" customFormat="1" ht="15" customHeight="1" x14ac:dyDescent="0.2">
      <c r="D753" s="66"/>
      <c r="E753" s="4"/>
      <c r="G753" s="309"/>
      <c r="H753" s="322"/>
    </row>
    <row r="754" spans="4:8" s="65" customFormat="1" ht="15" customHeight="1" x14ac:dyDescent="0.2">
      <c r="D754" s="66"/>
      <c r="E754" s="4"/>
      <c r="G754" s="309"/>
      <c r="H754" s="322"/>
    </row>
    <row r="755" spans="4:8" s="65" customFormat="1" ht="15" customHeight="1" x14ac:dyDescent="0.2">
      <c r="D755" s="66"/>
      <c r="E755" s="4"/>
      <c r="G755" s="309"/>
      <c r="H755" s="322"/>
    </row>
    <row r="756" spans="4:8" s="65" customFormat="1" ht="15" customHeight="1" x14ac:dyDescent="0.2">
      <c r="D756" s="66"/>
      <c r="E756" s="4"/>
      <c r="G756" s="309"/>
      <c r="H756" s="322"/>
    </row>
    <row r="757" spans="4:8" s="65" customFormat="1" ht="15" customHeight="1" x14ac:dyDescent="0.2">
      <c r="D757" s="66"/>
      <c r="E757" s="4"/>
      <c r="G757" s="309"/>
      <c r="H757" s="322"/>
    </row>
    <row r="758" spans="4:8" s="65" customFormat="1" ht="15" customHeight="1" x14ac:dyDescent="0.2">
      <c r="D758" s="66"/>
      <c r="E758" s="4"/>
      <c r="G758" s="309"/>
      <c r="H758" s="322"/>
    </row>
    <row r="759" spans="4:8" s="65" customFormat="1" ht="15" customHeight="1" x14ac:dyDescent="0.2">
      <c r="D759" s="66"/>
      <c r="E759" s="4"/>
      <c r="G759" s="309"/>
      <c r="H759" s="322"/>
    </row>
    <row r="760" spans="4:8" s="65" customFormat="1" ht="15" customHeight="1" x14ac:dyDescent="0.2">
      <c r="D760" s="66"/>
      <c r="E760" s="4"/>
      <c r="G760" s="309"/>
      <c r="H760" s="322"/>
    </row>
    <row r="761" spans="4:8" s="65" customFormat="1" ht="15" customHeight="1" x14ac:dyDescent="0.2">
      <c r="D761" s="66"/>
      <c r="E761" s="4"/>
      <c r="G761" s="309"/>
      <c r="H761" s="322"/>
    </row>
    <row r="762" spans="4:8" s="65" customFormat="1" ht="15" customHeight="1" x14ac:dyDescent="0.2">
      <c r="D762" s="66"/>
      <c r="E762" s="4"/>
      <c r="G762" s="309"/>
      <c r="H762" s="322"/>
    </row>
    <row r="763" spans="4:8" s="65" customFormat="1" ht="15" customHeight="1" x14ac:dyDescent="0.2">
      <c r="D763" s="66"/>
      <c r="E763" s="4"/>
      <c r="G763" s="309"/>
      <c r="H763" s="322"/>
    </row>
    <row r="764" spans="4:8" s="65" customFormat="1" ht="15" customHeight="1" x14ac:dyDescent="0.2">
      <c r="D764" s="66"/>
      <c r="E764" s="4"/>
      <c r="G764" s="309"/>
      <c r="H764" s="322"/>
    </row>
    <row r="765" spans="4:8" s="65" customFormat="1" ht="15" customHeight="1" x14ac:dyDescent="0.2">
      <c r="D765" s="66"/>
      <c r="E765" s="4"/>
      <c r="G765" s="309"/>
      <c r="H765" s="322"/>
    </row>
    <row r="766" spans="4:8" s="65" customFormat="1" ht="15" customHeight="1" x14ac:dyDescent="0.2">
      <c r="D766" s="66"/>
      <c r="E766" s="4"/>
      <c r="G766" s="309"/>
      <c r="H766" s="322"/>
    </row>
    <row r="767" spans="4:8" s="65" customFormat="1" ht="15" customHeight="1" x14ac:dyDescent="0.2">
      <c r="D767" s="66"/>
      <c r="E767" s="4"/>
      <c r="G767" s="309"/>
      <c r="H767" s="322"/>
    </row>
    <row r="768" spans="4:8" s="65" customFormat="1" ht="15" customHeight="1" x14ac:dyDescent="0.2">
      <c r="D768" s="66"/>
      <c r="E768" s="4"/>
      <c r="G768" s="309"/>
      <c r="H768" s="322"/>
    </row>
    <row r="769" spans="4:8" s="65" customFormat="1" ht="15" customHeight="1" x14ac:dyDescent="0.2">
      <c r="D769" s="66"/>
      <c r="E769" s="4"/>
      <c r="G769" s="309"/>
      <c r="H769" s="322"/>
    </row>
    <row r="770" spans="4:8" s="65" customFormat="1" ht="15" customHeight="1" x14ac:dyDescent="0.2">
      <c r="D770" s="66"/>
      <c r="E770" s="4"/>
      <c r="G770" s="309"/>
      <c r="H770" s="322"/>
    </row>
    <row r="771" spans="4:8" s="65" customFormat="1" ht="15" customHeight="1" x14ac:dyDescent="0.2">
      <c r="D771" s="66"/>
      <c r="E771" s="4"/>
      <c r="G771" s="309"/>
      <c r="H771" s="322"/>
    </row>
    <row r="772" spans="4:8" s="65" customFormat="1" ht="15" customHeight="1" x14ac:dyDescent="0.2">
      <c r="D772" s="66"/>
      <c r="E772" s="4"/>
      <c r="G772" s="309"/>
      <c r="H772" s="322"/>
    </row>
    <row r="773" spans="4:8" s="65" customFormat="1" ht="15" customHeight="1" x14ac:dyDescent="0.2">
      <c r="D773" s="66"/>
      <c r="E773" s="4"/>
      <c r="G773" s="309"/>
      <c r="H773" s="322"/>
    </row>
    <row r="774" spans="4:8" s="65" customFormat="1" ht="15" customHeight="1" x14ac:dyDescent="0.2">
      <c r="D774" s="66"/>
      <c r="E774" s="4"/>
      <c r="G774" s="309"/>
      <c r="H774" s="322"/>
    </row>
    <row r="775" spans="4:8" s="65" customFormat="1" ht="15" customHeight="1" x14ac:dyDescent="0.2">
      <c r="D775" s="66"/>
      <c r="E775" s="4"/>
      <c r="G775" s="309"/>
      <c r="H775" s="322"/>
    </row>
    <row r="776" spans="4:8" s="65" customFormat="1" ht="15" customHeight="1" x14ac:dyDescent="0.2">
      <c r="D776" s="66"/>
      <c r="E776" s="4"/>
      <c r="G776" s="309"/>
      <c r="H776" s="322"/>
    </row>
    <row r="777" spans="4:8" s="65" customFormat="1" ht="15" customHeight="1" x14ac:dyDescent="0.2">
      <c r="D777" s="66"/>
      <c r="E777" s="4"/>
      <c r="G777" s="309"/>
      <c r="H777" s="322"/>
    </row>
    <row r="778" spans="4:8" s="65" customFormat="1" ht="15" customHeight="1" x14ac:dyDescent="0.2">
      <c r="D778" s="66"/>
      <c r="E778" s="4"/>
      <c r="G778" s="309"/>
      <c r="H778" s="322"/>
    </row>
    <row r="779" spans="4:8" s="65" customFormat="1" ht="15" customHeight="1" x14ac:dyDescent="0.2">
      <c r="D779" s="66"/>
      <c r="E779" s="4"/>
      <c r="G779" s="309"/>
      <c r="H779" s="322"/>
    </row>
    <row r="780" spans="4:8" s="65" customFormat="1" ht="15" customHeight="1" x14ac:dyDescent="0.2">
      <c r="D780" s="66"/>
      <c r="E780" s="4"/>
      <c r="G780" s="309"/>
      <c r="H780" s="322"/>
    </row>
    <row r="781" spans="4:8" s="65" customFormat="1" ht="15" customHeight="1" x14ac:dyDescent="0.2">
      <c r="D781" s="66"/>
      <c r="E781" s="4"/>
      <c r="G781" s="309"/>
      <c r="H781" s="322"/>
    </row>
    <row r="782" spans="4:8" s="65" customFormat="1" ht="15" customHeight="1" x14ac:dyDescent="0.2">
      <c r="D782" s="66"/>
      <c r="E782" s="4"/>
      <c r="G782" s="309"/>
      <c r="H782" s="322"/>
    </row>
    <row r="783" spans="4:8" s="65" customFormat="1" ht="15" customHeight="1" x14ac:dyDescent="0.2">
      <c r="D783" s="66"/>
      <c r="E783" s="4"/>
      <c r="G783" s="309"/>
      <c r="H783" s="322"/>
    </row>
    <row r="784" spans="4:8" s="65" customFormat="1" ht="15" customHeight="1" x14ac:dyDescent="0.2">
      <c r="D784" s="66"/>
      <c r="E784" s="4"/>
      <c r="G784" s="309"/>
      <c r="H784" s="322"/>
    </row>
    <row r="785" spans="4:8" s="65" customFormat="1" ht="15" customHeight="1" x14ac:dyDescent="0.2">
      <c r="D785" s="66"/>
      <c r="E785" s="4"/>
      <c r="G785" s="309"/>
      <c r="H785" s="322"/>
    </row>
    <row r="786" spans="4:8" s="65" customFormat="1" ht="15" customHeight="1" x14ac:dyDescent="0.2">
      <c r="D786" s="66"/>
      <c r="E786" s="4"/>
      <c r="G786" s="309"/>
      <c r="H786" s="322"/>
    </row>
    <row r="787" spans="4:8" s="65" customFormat="1" ht="15" customHeight="1" x14ac:dyDescent="0.2">
      <c r="D787" s="66"/>
      <c r="E787" s="4"/>
      <c r="G787" s="309"/>
      <c r="H787" s="322"/>
    </row>
    <row r="788" spans="4:8" s="65" customFormat="1" ht="15" customHeight="1" x14ac:dyDescent="0.2">
      <c r="D788" s="66"/>
      <c r="E788" s="4"/>
      <c r="G788" s="309"/>
      <c r="H788" s="322"/>
    </row>
    <row r="789" spans="4:8" s="65" customFormat="1" ht="15" customHeight="1" x14ac:dyDescent="0.2">
      <c r="D789" s="66"/>
      <c r="E789" s="4"/>
      <c r="G789" s="309"/>
      <c r="H789" s="322"/>
    </row>
    <row r="790" spans="4:8" s="65" customFormat="1" ht="15" customHeight="1" x14ac:dyDescent="0.2">
      <c r="D790" s="66"/>
      <c r="E790" s="4"/>
      <c r="G790" s="309"/>
      <c r="H790" s="322"/>
    </row>
    <row r="791" spans="4:8" s="65" customFormat="1" ht="15" customHeight="1" x14ac:dyDescent="0.2">
      <c r="D791" s="66"/>
      <c r="E791" s="4"/>
      <c r="G791" s="309"/>
      <c r="H791" s="322"/>
    </row>
    <row r="792" spans="4:8" s="65" customFormat="1" ht="15" customHeight="1" x14ac:dyDescent="0.2">
      <c r="D792" s="66"/>
      <c r="E792" s="4"/>
      <c r="G792" s="309"/>
      <c r="H792" s="322"/>
    </row>
    <row r="793" spans="4:8" s="65" customFormat="1" ht="15" customHeight="1" x14ac:dyDescent="0.2">
      <c r="D793" s="66"/>
      <c r="E793" s="4"/>
      <c r="G793" s="309"/>
      <c r="H793" s="322"/>
    </row>
    <row r="794" spans="4:8" s="65" customFormat="1" ht="15" customHeight="1" x14ac:dyDescent="0.2">
      <c r="D794" s="66"/>
      <c r="E794" s="4"/>
      <c r="G794" s="309"/>
      <c r="H794" s="322"/>
    </row>
    <row r="795" spans="4:8" s="65" customFormat="1" ht="15" customHeight="1" x14ac:dyDescent="0.2">
      <c r="D795" s="66"/>
      <c r="E795" s="4"/>
      <c r="G795" s="324"/>
      <c r="H795" s="322"/>
    </row>
    <row r="796" spans="4:8" s="65" customFormat="1" ht="15" customHeight="1" x14ac:dyDescent="0.2">
      <c r="D796" s="66"/>
      <c r="E796" s="4"/>
      <c r="G796" s="324"/>
      <c r="H796" s="322"/>
    </row>
    <row r="797" spans="4:8" s="65" customFormat="1" ht="15" customHeight="1" x14ac:dyDescent="0.2">
      <c r="D797" s="66"/>
      <c r="E797" s="4"/>
      <c r="G797" s="324"/>
      <c r="H797" s="322"/>
    </row>
    <row r="798" spans="4:8" s="65" customFormat="1" ht="15" customHeight="1" x14ac:dyDescent="0.2">
      <c r="D798" s="66"/>
      <c r="E798" s="4"/>
      <c r="G798" s="324"/>
      <c r="H798" s="322"/>
    </row>
    <row r="799" spans="4:8" s="65" customFormat="1" ht="15" customHeight="1" x14ac:dyDescent="0.2">
      <c r="D799" s="66"/>
      <c r="E799" s="4"/>
      <c r="G799" s="309"/>
      <c r="H799" s="322"/>
    </row>
    <row r="800" spans="4:8" s="65" customFormat="1" ht="15" customHeight="1" x14ac:dyDescent="0.2">
      <c r="D800" s="66"/>
      <c r="E800" s="4"/>
      <c r="G800" s="309"/>
      <c r="H800" s="322"/>
    </row>
    <row r="801" spans="4:8" s="65" customFormat="1" ht="15" customHeight="1" x14ac:dyDescent="0.2">
      <c r="D801" s="66"/>
      <c r="E801" s="4"/>
      <c r="G801" s="309"/>
      <c r="H801" s="322"/>
    </row>
    <row r="802" spans="4:8" s="65" customFormat="1" ht="15" customHeight="1" x14ac:dyDescent="0.2">
      <c r="D802" s="66"/>
      <c r="E802" s="4"/>
      <c r="G802" s="309"/>
      <c r="H802" s="322"/>
    </row>
    <row r="803" spans="4:8" s="65" customFormat="1" ht="15" customHeight="1" x14ac:dyDescent="0.2">
      <c r="D803" s="66"/>
      <c r="E803" s="4"/>
      <c r="G803" s="309"/>
      <c r="H803" s="322"/>
    </row>
    <row r="804" spans="4:8" s="65" customFormat="1" ht="15" customHeight="1" x14ac:dyDescent="0.2">
      <c r="D804" s="66"/>
      <c r="E804" s="4"/>
      <c r="G804" s="309"/>
      <c r="H804" s="322"/>
    </row>
    <row r="805" spans="4:8" s="65" customFormat="1" ht="15" customHeight="1" x14ac:dyDescent="0.2">
      <c r="D805" s="66"/>
      <c r="E805" s="4"/>
      <c r="G805" s="309"/>
      <c r="H805" s="322"/>
    </row>
    <row r="806" spans="4:8" s="65" customFormat="1" ht="15" customHeight="1" x14ac:dyDescent="0.2">
      <c r="D806" s="66"/>
      <c r="E806" s="4"/>
      <c r="G806" s="309"/>
      <c r="H806" s="322"/>
    </row>
    <row r="807" spans="4:8" s="65" customFormat="1" ht="15" customHeight="1" x14ac:dyDescent="0.2">
      <c r="D807" s="66"/>
      <c r="E807" s="4"/>
      <c r="G807" s="309"/>
      <c r="H807" s="322"/>
    </row>
    <row r="808" spans="4:8" s="65" customFormat="1" ht="15" customHeight="1" x14ac:dyDescent="0.2">
      <c r="D808" s="66"/>
      <c r="E808" s="4"/>
      <c r="G808" s="309"/>
      <c r="H808" s="322"/>
    </row>
    <row r="809" spans="4:8" s="65" customFormat="1" ht="15" customHeight="1" x14ac:dyDescent="0.2">
      <c r="D809" s="66"/>
      <c r="E809" s="4"/>
      <c r="G809" s="309"/>
      <c r="H809" s="322"/>
    </row>
    <row r="810" spans="4:8" s="65" customFormat="1" ht="15" customHeight="1" x14ac:dyDescent="0.2">
      <c r="D810" s="66"/>
      <c r="E810" s="4"/>
      <c r="G810" s="309"/>
      <c r="H810" s="322"/>
    </row>
    <row r="811" spans="4:8" s="65" customFormat="1" ht="15" customHeight="1" x14ac:dyDescent="0.2">
      <c r="D811" s="66"/>
      <c r="E811" s="4"/>
      <c r="G811" s="309"/>
      <c r="H811" s="322"/>
    </row>
    <row r="812" spans="4:8" s="65" customFormat="1" ht="15" customHeight="1" x14ac:dyDescent="0.2">
      <c r="D812" s="66"/>
      <c r="E812" s="4"/>
      <c r="G812" s="309"/>
      <c r="H812" s="322"/>
    </row>
    <row r="813" spans="4:8" s="65" customFormat="1" ht="15" customHeight="1" x14ac:dyDescent="0.2">
      <c r="D813" s="66"/>
      <c r="E813" s="4"/>
      <c r="G813" s="309"/>
      <c r="H813" s="322"/>
    </row>
    <row r="814" spans="4:8" s="65" customFormat="1" ht="15" customHeight="1" x14ac:dyDescent="0.2">
      <c r="D814" s="66"/>
      <c r="E814" s="4"/>
      <c r="G814" s="309"/>
      <c r="H814" s="322"/>
    </row>
    <row r="815" spans="4:8" s="65" customFormat="1" ht="15" customHeight="1" x14ac:dyDescent="0.2">
      <c r="D815" s="66"/>
      <c r="E815" s="4"/>
      <c r="G815" s="309"/>
      <c r="H815" s="322"/>
    </row>
    <row r="816" spans="4:8" s="65" customFormat="1" ht="15" customHeight="1" x14ac:dyDescent="0.2">
      <c r="D816" s="66"/>
      <c r="E816" s="4"/>
      <c r="G816" s="309"/>
      <c r="H816" s="322"/>
    </row>
    <row r="817" spans="4:8" s="65" customFormat="1" ht="15" customHeight="1" x14ac:dyDescent="0.2">
      <c r="D817" s="66"/>
      <c r="E817" s="4"/>
      <c r="G817" s="309"/>
      <c r="H817" s="322"/>
    </row>
    <row r="818" spans="4:8" s="65" customFormat="1" ht="15" customHeight="1" x14ac:dyDescent="0.2">
      <c r="D818" s="66"/>
      <c r="E818" s="4"/>
      <c r="G818" s="309"/>
      <c r="H818" s="322"/>
    </row>
    <row r="819" spans="4:8" s="65" customFormat="1" ht="15" customHeight="1" x14ac:dyDescent="0.2">
      <c r="D819" s="66"/>
      <c r="E819" s="4"/>
      <c r="G819" s="309"/>
      <c r="H819" s="322"/>
    </row>
    <row r="820" spans="4:8" s="65" customFormat="1" ht="15" customHeight="1" x14ac:dyDescent="0.2">
      <c r="D820" s="66"/>
      <c r="E820" s="4"/>
      <c r="G820" s="309"/>
      <c r="H820" s="322"/>
    </row>
    <row r="821" spans="4:8" s="65" customFormat="1" ht="15" customHeight="1" x14ac:dyDescent="0.2">
      <c r="D821" s="66"/>
      <c r="E821" s="4"/>
      <c r="G821" s="309"/>
      <c r="H821" s="322"/>
    </row>
    <row r="822" spans="4:8" s="65" customFormat="1" ht="15" customHeight="1" x14ac:dyDescent="0.2">
      <c r="D822" s="66"/>
      <c r="E822" s="4"/>
      <c r="G822" s="309"/>
      <c r="H822" s="322"/>
    </row>
    <row r="823" spans="4:8" s="65" customFormat="1" ht="15" customHeight="1" x14ac:dyDescent="0.2">
      <c r="D823" s="66"/>
      <c r="E823" s="4"/>
      <c r="G823" s="309"/>
      <c r="H823" s="322"/>
    </row>
    <row r="824" spans="4:8" s="65" customFormat="1" ht="15" customHeight="1" x14ac:dyDescent="0.2">
      <c r="D824" s="66"/>
      <c r="E824" s="4"/>
      <c r="G824" s="309"/>
      <c r="H824" s="322"/>
    </row>
    <row r="825" spans="4:8" s="65" customFormat="1" ht="15" customHeight="1" x14ac:dyDescent="0.2">
      <c r="D825" s="66"/>
      <c r="E825" s="4"/>
      <c r="G825" s="309"/>
      <c r="H825" s="322"/>
    </row>
    <row r="826" spans="4:8" s="65" customFormat="1" ht="15" customHeight="1" x14ac:dyDescent="0.2">
      <c r="D826" s="66"/>
      <c r="E826" s="4"/>
      <c r="G826" s="309"/>
      <c r="H826" s="322"/>
    </row>
    <row r="827" spans="4:8" s="65" customFormat="1" ht="15" customHeight="1" x14ac:dyDescent="0.2">
      <c r="D827" s="66"/>
      <c r="E827" s="4"/>
      <c r="G827" s="309"/>
      <c r="H827" s="322"/>
    </row>
    <row r="828" spans="4:8" s="65" customFormat="1" ht="15" customHeight="1" x14ac:dyDescent="0.2">
      <c r="D828" s="66"/>
      <c r="E828" s="4"/>
      <c r="G828" s="309"/>
      <c r="H828" s="322"/>
    </row>
    <row r="829" spans="4:8" s="65" customFormat="1" ht="15" customHeight="1" x14ac:dyDescent="0.2">
      <c r="D829" s="66"/>
      <c r="E829" s="4"/>
      <c r="G829" s="309"/>
      <c r="H829" s="322"/>
    </row>
    <row r="830" spans="4:8" s="65" customFormat="1" ht="15" customHeight="1" x14ac:dyDescent="0.2">
      <c r="D830" s="66"/>
      <c r="E830" s="4"/>
      <c r="G830" s="309"/>
      <c r="H830" s="322"/>
    </row>
    <row r="831" spans="4:8" s="65" customFormat="1" ht="15" customHeight="1" x14ac:dyDescent="0.2">
      <c r="D831" s="66"/>
      <c r="E831" s="4"/>
      <c r="G831" s="309"/>
      <c r="H831" s="322"/>
    </row>
    <row r="832" spans="4:8" s="65" customFormat="1" ht="15" customHeight="1" x14ac:dyDescent="0.2">
      <c r="D832" s="66"/>
      <c r="E832" s="4"/>
      <c r="G832" s="309"/>
      <c r="H832" s="322"/>
    </row>
    <row r="833" spans="4:8" s="65" customFormat="1" ht="15" customHeight="1" x14ac:dyDescent="0.2">
      <c r="D833" s="66"/>
      <c r="E833" s="4"/>
      <c r="G833" s="309"/>
      <c r="H833" s="322"/>
    </row>
    <row r="834" spans="4:8" s="65" customFormat="1" ht="15" customHeight="1" x14ac:dyDescent="0.2">
      <c r="D834" s="66"/>
      <c r="E834" s="4"/>
      <c r="G834" s="309"/>
      <c r="H834" s="322"/>
    </row>
    <row r="835" spans="4:8" s="65" customFormat="1" ht="15" customHeight="1" x14ac:dyDescent="0.2">
      <c r="D835" s="66"/>
      <c r="E835" s="4"/>
      <c r="G835" s="309"/>
      <c r="H835" s="322"/>
    </row>
    <row r="836" spans="4:8" s="65" customFormat="1" ht="15" customHeight="1" x14ac:dyDescent="0.2">
      <c r="D836" s="66"/>
      <c r="E836" s="4"/>
      <c r="G836" s="309"/>
      <c r="H836" s="322"/>
    </row>
    <row r="837" spans="4:8" s="65" customFormat="1" ht="15" customHeight="1" x14ac:dyDescent="0.2">
      <c r="D837" s="66"/>
      <c r="E837" s="4"/>
      <c r="G837" s="309"/>
      <c r="H837" s="322"/>
    </row>
    <row r="838" spans="4:8" s="65" customFormat="1" ht="15" customHeight="1" x14ac:dyDescent="0.2">
      <c r="D838" s="66"/>
      <c r="E838" s="4"/>
      <c r="G838" s="309"/>
      <c r="H838" s="322"/>
    </row>
    <row r="839" spans="4:8" s="65" customFormat="1" ht="15" customHeight="1" x14ac:dyDescent="0.2">
      <c r="D839" s="66"/>
      <c r="E839" s="4"/>
      <c r="G839" s="309"/>
      <c r="H839" s="322"/>
    </row>
    <row r="840" spans="4:8" s="65" customFormat="1" ht="15" customHeight="1" x14ac:dyDescent="0.2">
      <c r="D840" s="66"/>
      <c r="E840" s="4"/>
      <c r="G840" s="309"/>
      <c r="H840" s="322"/>
    </row>
    <row r="841" spans="4:8" s="65" customFormat="1" ht="15" customHeight="1" x14ac:dyDescent="0.2">
      <c r="D841" s="66"/>
      <c r="E841" s="4"/>
      <c r="G841" s="309"/>
      <c r="H841" s="322"/>
    </row>
    <row r="842" spans="4:8" s="65" customFormat="1" ht="15" customHeight="1" x14ac:dyDescent="0.2">
      <c r="D842" s="66"/>
      <c r="E842" s="4"/>
      <c r="G842" s="309"/>
      <c r="H842" s="322"/>
    </row>
    <row r="843" spans="4:8" s="65" customFormat="1" ht="15" customHeight="1" x14ac:dyDescent="0.2">
      <c r="D843" s="66"/>
      <c r="E843" s="4"/>
      <c r="G843" s="309"/>
      <c r="H843" s="322"/>
    </row>
    <row r="844" spans="4:8" s="65" customFormat="1" ht="15" customHeight="1" x14ac:dyDescent="0.2">
      <c r="D844" s="66"/>
      <c r="E844" s="4"/>
      <c r="G844" s="309"/>
      <c r="H844" s="322"/>
    </row>
    <row r="845" spans="4:8" s="65" customFormat="1" ht="15" customHeight="1" x14ac:dyDescent="0.2">
      <c r="D845" s="66"/>
      <c r="E845" s="4"/>
      <c r="G845" s="309"/>
      <c r="H845" s="322"/>
    </row>
    <row r="846" spans="4:8" s="65" customFormat="1" ht="15" customHeight="1" x14ac:dyDescent="0.2">
      <c r="D846" s="66"/>
      <c r="E846" s="4"/>
      <c r="G846" s="309"/>
      <c r="H846" s="322"/>
    </row>
    <row r="847" spans="4:8" s="65" customFormat="1" ht="15" customHeight="1" x14ac:dyDescent="0.2">
      <c r="D847" s="66"/>
      <c r="E847" s="4"/>
      <c r="G847" s="309"/>
      <c r="H847" s="322"/>
    </row>
    <row r="848" spans="4:8" s="65" customFormat="1" ht="15" customHeight="1" x14ac:dyDescent="0.2">
      <c r="D848" s="66"/>
      <c r="E848" s="4"/>
      <c r="G848" s="309"/>
      <c r="H848" s="322"/>
    </row>
    <row r="849" spans="4:8" s="65" customFormat="1" ht="15" customHeight="1" x14ac:dyDescent="0.2">
      <c r="D849" s="66"/>
      <c r="E849" s="4"/>
      <c r="G849" s="309"/>
      <c r="H849" s="322"/>
    </row>
    <row r="850" spans="4:8" s="65" customFormat="1" ht="15" customHeight="1" x14ac:dyDescent="0.2">
      <c r="D850" s="66"/>
      <c r="E850" s="4"/>
      <c r="G850" s="309"/>
      <c r="H850" s="322"/>
    </row>
    <row r="851" spans="4:8" s="65" customFormat="1" ht="15" customHeight="1" x14ac:dyDescent="0.2">
      <c r="D851" s="66"/>
      <c r="E851" s="4"/>
      <c r="G851" s="309"/>
      <c r="H851" s="322"/>
    </row>
    <row r="852" spans="4:8" s="65" customFormat="1" ht="15" customHeight="1" x14ac:dyDescent="0.2">
      <c r="D852" s="66"/>
      <c r="E852" s="4"/>
      <c r="G852" s="309"/>
      <c r="H852" s="322"/>
    </row>
    <row r="853" spans="4:8" s="65" customFormat="1" ht="15" customHeight="1" x14ac:dyDescent="0.2">
      <c r="D853" s="66"/>
      <c r="E853" s="4"/>
      <c r="G853" s="309"/>
      <c r="H853" s="322"/>
    </row>
    <row r="854" spans="4:8" s="65" customFormat="1" ht="15" customHeight="1" x14ac:dyDescent="0.2">
      <c r="D854" s="66"/>
      <c r="E854" s="4"/>
      <c r="G854" s="309"/>
      <c r="H854" s="322"/>
    </row>
    <row r="855" spans="4:8" s="65" customFormat="1" ht="15" customHeight="1" x14ac:dyDescent="0.2">
      <c r="D855" s="66"/>
      <c r="E855" s="4"/>
      <c r="G855" s="309"/>
      <c r="H855" s="322"/>
    </row>
    <row r="856" spans="4:8" s="65" customFormat="1" ht="15" customHeight="1" x14ac:dyDescent="0.2">
      <c r="D856" s="66"/>
      <c r="E856" s="4"/>
      <c r="G856" s="309"/>
      <c r="H856" s="322"/>
    </row>
    <row r="857" spans="4:8" s="65" customFormat="1" ht="15" customHeight="1" x14ac:dyDescent="0.2">
      <c r="D857" s="66"/>
      <c r="E857" s="4"/>
      <c r="G857" s="309"/>
      <c r="H857" s="322"/>
    </row>
    <row r="858" spans="4:8" s="65" customFormat="1" ht="15" customHeight="1" x14ac:dyDescent="0.2">
      <c r="D858" s="66"/>
      <c r="E858" s="4"/>
      <c r="G858" s="309"/>
      <c r="H858" s="322"/>
    </row>
    <row r="859" spans="4:8" s="65" customFormat="1" ht="15" customHeight="1" x14ac:dyDescent="0.2">
      <c r="D859" s="66"/>
      <c r="E859" s="4"/>
      <c r="G859" s="309"/>
      <c r="H859" s="322"/>
    </row>
    <row r="860" spans="4:8" s="65" customFormat="1" ht="15" customHeight="1" x14ac:dyDescent="0.2">
      <c r="D860" s="66"/>
      <c r="E860" s="4"/>
      <c r="G860" s="309"/>
      <c r="H860" s="322"/>
    </row>
    <row r="861" spans="4:8" s="65" customFormat="1" ht="15" customHeight="1" x14ac:dyDescent="0.2">
      <c r="D861" s="66"/>
      <c r="E861" s="4"/>
      <c r="G861" s="309"/>
      <c r="H861" s="322"/>
    </row>
    <row r="862" spans="4:8" s="65" customFormat="1" ht="15" customHeight="1" x14ac:dyDescent="0.2">
      <c r="D862" s="66"/>
      <c r="E862" s="4"/>
      <c r="G862" s="309"/>
      <c r="H862" s="322"/>
    </row>
    <row r="863" spans="4:8" s="65" customFormat="1" ht="15" customHeight="1" x14ac:dyDescent="0.2">
      <c r="D863" s="66"/>
      <c r="E863" s="4"/>
      <c r="G863" s="309"/>
      <c r="H863" s="322"/>
    </row>
    <row r="864" spans="4:8" s="65" customFormat="1" ht="15" customHeight="1" x14ac:dyDescent="0.2">
      <c r="D864" s="66"/>
      <c r="E864" s="4"/>
      <c r="G864" s="309"/>
      <c r="H864" s="322"/>
    </row>
    <row r="865" spans="4:8" s="65" customFormat="1" ht="15" customHeight="1" x14ac:dyDescent="0.2">
      <c r="D865" s="66"/>
      <c r="E865" s="4"/>
      <c r="G865" s="309"/>
      <c r="H865" s="322"/>
    </row>
    <row r="866" spans="4:8" s="65" customFormat="1" ht="15" customHeight="1" x14ac:dyDescent="0.2">
      <c r="D866" s="66"/>
      <c r="E866" s="4"/>
      <c r="G866" s="309"/>
      <c r="H866" s="322"/>
    </row>
    <row r="867" spans="4:8" s="65" customFormat="1" ht="15" customHeight="1" x14ac:dyDescent="0.2">
      <c r="D867" s="66"/>
      <c r="E867" s="4"/>
      <c r="G867" s="309"/>
      <c r="H867" s="322"/>
    </row>
    <row r="868" spans="4:8" s="65" customFormat="1" ht="15" customHeight="1" x14ac:dyDescent="0.2">
      <c r="D868" s="66"/>
      <c r="E868" s="4"/>
      <c r="G868" s="309"/>
      <c r="H868" s="322"/>
    </row>
    <row r="869" spans="4:8" s="65" customFormat="1" ht="15" customHeight="1" x14ac:dyDescent="0.2">
      <c r="D869" s="66"/>
      <c r="E869" s="4"/>
      <c r="G869" s="309"/>
      <c r="H869" s="322"/>
    </row>
    <row r="870" spans="4:8" s="65" customFormat="1" ht="15" customHeight="1" x14ac:dyDescent="0.2">
      <c r="D870" s="66"/>
      <c r="E870" s="4"/>
      <c r="G870" s="309"/>
      <c r="H870" s="322"/>
    </row>
    <row r="871" spans="4:8" s="65" customFormat="1" ht="15" customHeight="1" x14ac:dyDescent="0.2">
      <c r="D871" s="66"/>
      <c r="E871" s="4"/>
      <c r="G871" s="309"/>
      <c r="H871" s="322"/>
    </row>
    <row r="872" spans="4:8" s="65" customFormat="1" ht="15" customHeight="1" x14ac:dyDescent="0.2">
      <c r="D872" s="66"/>
      <c r="E872" s="4"/>
      <c r="G872" s="309"/>
      <c r="H872" s="322"/>
    </row>
    <row r="873" spans="4:8" s="65" customFormat="1" ht="15" customHeight="1" x14ac:dyDescent="0.2">
      <c r="D873" s="66"/>
      <c r="E873" s="4"/>
      <c r="G873" s="309"/>
      <c r="H873" s="322"/>
    </row>
    <row r="874" spans="4:8" s="65" customFormat="1" ht="15" customHeight="1" x14ac:dyDescent="0.2">
      <c r="D874" s="66"/>
      <c r="E874" s="4"/>
      <c r="G874" s="309"/>
      <c r="H874" s="322"/>
    </row>
    <row r="875" spans="4:8" s="65" customFormat="1" ht="15" customHeight="1" x14ac:dyDescent="0.2">
      <c r="D875" s="66"/>
      <c r="E875" s="4"/>
      <c r="G875" s="309"/>
      <c r="H875" s="322"/>
    </row>
    <row r="876" spans="4:8" s="65" customFormat="1" ht="15" customHeight="1" x14ac:dyDescent="0.2">
      <c r="D876" s="66"/>
      <c r="E876" s="4"/>
      <c r="G876" s="309"/>
      <c r="H876" s="322"/>
    </row>
    <row r="877" spans="4:8" s="65" customFormat="1" ht="15" customHeight="1" x14ac:dyDescent="0.2">
      <c r="D877" s="66"/>
      <c r="E877" s="4"/>
      <c r="G877" s="309"/>
      <c r="H877" s="322"/>
    </row>
    <row r="878" spans="4:8" s="65" customFormat="1" ht="15" customHeight="1" x14ac:dyDescent="0.2">
      <c r="D878" s="66"/>
      <c r="E878" s="4"/>
      <c r="G878" s="309"/>
      <c r="H878" s="322"/>
    </row>
    <row r="879" spans="4:8" s="65" customFormat="1" ht="15" customHeight="1" x14ac:dyDescent="0.2">
      <c r="D879" s="66"/>
      <c r="E879" s="4"/>
      <c r="G879" s="309"/>
      <c r="H879" s="322"/>
    </row>
    <row r="880" spans="4:8" s="65" customFormat="1" ht="15" customHeight="1" x14ac:dyDescent="0.2">
      <c r="D880" s="66"/>
      <c r="E880" s="4"/>
      <c r="G880" s="309"/>
      <c r="H880" s="322"/>
    </row>
    <row r="881" spans="4:8" s="65" customFormat="1" ht="15" customHeight="1" x14ac:dyDescent="0.2">
      <c r="D881" s="66"/>
      <c r="E881" s="4"/>
      <c r="G881" s="309"/>
      <c r="H881" s="322"/>
    </row>
    <row r="882" spans="4:8" s="65" customFormat="1" ht="15" customHeight="1" x14ac:dyDescent="0.2">
      <c r="D882" s="66"/>
      <c r="E882" s="4"/>
      <c r="G882" s="309"/>
      <c r="H882" s="322"/>
    </row>
    <row r="883" spans="4:8" s="65" customFormat="1" ht="15" customHeight="1" x14ac:dyDescent="0.2">
      <c r="D883" s="66"/>
      <c r="E883" s="4"/>
      <c r="G883" s="309"/>
      <c r="H883" s="322"/>
    </row>
    <row r="884" spans="4:8" s="65" customFormat="1" ht="15" customHeight="1" x14ac:dyDescent="0.2">
      <c r="D884" s="66"/>
      <c r="E884" s="4"/>
      <c r="G884" s="309"/>
      <c r="H884" s="322"/>
    </row>
    <row r="885" spans="4:8" s="65" customFormat="1" ht="15" customHeight="1" x14ac:dyDescent="0.2">
      <c r="D885" s="66"/>
      <c r="E885" s="4"/>
      <c r="G885" s="309"/>
      <c r="H885" s="322"/>
    </row>
    <row r="886" spans="4:8" s="65" customFormat="1" ht="15" customHeight="1" x14ac:dyDescent="0.2">
      <c r="D886" s="66"/>
      <c r="E886" s="4"/>
      <c r="G886" s="309"/>
      <c r="H886" s="322"/>
    </row>
    <row r="887" spans="4:8" s="65" customFormat="1" ht="15" customHeight="1" x14ac:dyDescent="0.2">
      <c r="D887" s="66"/>
      <c r="E887" s="4"/>
      <c r="G887" s="309"/>
      <c r="H887" s="322"/>
    </row>
    <row r="888" spans="4:8" s="65" customFormat="1" ht="15" customHeight="1" x14ac:dyDescent="0.2">
      <c r="D888" s="66"/>
      <c r="E888" s="4"/>
      <c r="G888" s="309"/>
      <c r="H888" s="322"/>
    </row>
    <row r="889" spans="4:8" s="65" customFormat="1" ht="15" customHeight="1" x14ac:dyDescent="0.2">
      <c r="D889" s="66"/>
      <c r="E889" s="4"/>
      <c r="G889" s="309"/>
      <c r="H889" s="322"/>
    </row>
    <row r="890" spans="4:8" s="65" customFormat="1" ht="15" customHeight="1" x14ac:dyDescent="0.2">
      <c r="D890" s="66"/>
      <c r="E890" s="4"/>
      <c r="G890" s="309"/>
      <c r="H890" s="322"/>
    </row>
    <row r="891" spans="4:8" s="65" customFormat="1" ht="15" customHeight="1" x14ac:dyDescent="0.2">
      <c r="D891" s="66"/>
      <c r="E891" s="4"/>
      <c r="G891" s="309"/>
      <c r="H891" s="322"/>
    </row>
    <row r="892" spans="4:8" s="65" customFormat="1" ht="15" customHeight="1" x14ac:dyDescent="0.2">
      <c r="D892" s="66"/>
      <c r="E892" s="4"/>
      <c r="G892" s="309"/>
      <c r="H892" s="322"/>
    </row>
    <row r="893" spans="4:8" s="65" customFormat="1" ht="15" customHeight="1" x14ac:dyDescent="0.2">
      <c r="D893" s="66"/>
      <c r="E893" s="4"/>
      <c r="G893" s="309"/>
      <c r="H893" s="322"/>
    </row>
    <row r="894" spans="4:8" s="65" customFormat="1" ht="15" customHeight="1" x14ac:dyDescent="0.2">
      <c r="D894" s="66"/>
      <c r="E894" s="4"/>
      <c r="G894" s="309"/>
      <c r="H894" s="322"/>
    </row>
    <row r="895" spans="4:8" s="65" customFormat="1" ht="15" customHeight="1" x14ac:dyDescent="0.2">
      <c r="D895" s="66"/>
      <c r="E895" s="4"/>
      <c r="G895" s="309"/>
      <c r="H895" s="322"/>
    </row>
  </sheetData>
  <sheetProtection algorithmName="SHA-512" hashValue="mnL0qAi0uYWiIvNv2pUY32lpcIAN+o1m34+ifZ/A+bKstrMOUDBiUnMRIYYBcbBPLuvTKIwzQU46taPGnuAzPg==" saltValue="zjyqmktp8E6DozlZbm+daw==" spinCount="100000" sheet="1" formatCells="0" formatColumns="0" formatRows="0" autoFilter="0"/>
  <mergeCells count="32">
    <mergeCell ref="A17:C17"/>
    <mergeCell ref="A20:C20"/>
    <mergeCell ref="A251:B251"/>
    <mergeCell ref="A22:I22"/>
    <mergeCell ref="A18:C18"/>
    <mergeCell ref="A19:C19"/>
    <mergeCell ref="C245:D245"/>
    <mergeCell ref="C246:D246"/>
    <mergeCell ref="C247:D247"/>
    <mergeCell ref="A217:B217"/>
    <mergeCell ref="C242:D242"/>
    <mergeCell ref="C243:D243"/>
    <mergeCell ref="C244:D244"/>
    <mergeCell ref="A12:C12"/>
    <mergeCell ref="A13:C13"/>
    <mergeCell ref="A14:C14"/>
    <mergeCell ref="A15:C15"/>
    <mergeCell ref="A16:C16"/>
    <mergeCell ref="H2:I2"/>
    <mergeCell ref="H3:I3"/>
    <mergeCell ref="H4:I4"/>
    <mergeCell ref="B2:C2"/>
    <mergeCell ref="A11:C11"/>
    <mergeCell ref="D10:E10"/>
    <mergeCell ref="F10:G10"/>
    <mergeCell ref="A6:E8"/>
    <mergeCell ref="C254:D254"/>
    <mergeCell ref="A233:B233"/>
    <mergeCell ref="C250:E250"/>
    <mergeCell ref="C251:E251"/>
    <mergeCell ref="C252:E252"/>
    <mergeCell ref="C253:E253"/>
  </mergeCells>
  <phoneticPr fontId="2" type="noConversion"/>
  <dataValidations count="14">
    <dataValidation type="list" allowBlank="1" showInputMessage="1" showErrorMessage="1" sqref="C250:E250" xr:uid="{69EBD48F-B762-44FF-922C-BB61A08C590C}">
      <formula1>$B$256:$B$259</formula1>
    </dataValidation>
    <dataValidation type="list" allowBlank="1" showInputMessage="1" showErrorMessage="1" sqref="C251:E251" xr:uid="{E9F4CA66-790C-4EE4-93B3-03F61B58D748}">
      <formula1>$B$261:$B$267</formula1>
    </dataValidation>
    <dataValidation type="list" allowBlank="1" showInputMessage="1" showErrorMessage="1" sqref="C253:E253" xr:uid="{FE5EBEF7-A886-4512-81FB-B40D234AB24F}">
      <formula1>$B$281:$B$295</formula1>
    </dataValidation>
    <dataValidation type="list" allowBlank="1" showInputMessage="1" showErrorMessage="1" sqref="D219" xr:uid="{B10C36DB-F288-42FC-8D9E-738AE2B621DA}">
      <formula1>$E$257:$E$260</formula1>
    </dataValidation>
    <dataValidation type="list" allowBlank="1" showInputMessage="1" showErrorMessage="1" sqref="D220" xr:uid="{4730ED86-750B-4EC3-9306-93C6392B1B73}">
      <formula1>$F$257:$F$260</formula1>
    </dataValidation>
    <dataValidation type="list" allowBlank="1" showInputMessage="1" showErrorMessage="1" sqref="D221" xr:uid="{101AEE32-08AA-40D1-9BA2-6D2B99CE5150}">
      <formula1>$G$257:$G$260</formula1>
    </dataValidation>
    <dataValidation type="list" allowBlank="1" showInputMessage="1" showErrorMessage="1" sqref="D222" xr:uid="{0A924415-BC96-4491-8A8A-800EDFBB9B79}">
      <formula1>$H$257:$H$260</formula1>
    </dataValidation>
    <dataValidation type="list" allowBlank="1" showInputMessage="1" showErrorMessage="1" sqref="D223" xr:uid="{CD03CAC5-618A-4538-8D06-D92C36168E76}">
      <formula1>$I$257:$I$260</formula1>
    </dataValidation>
    <dataValidation type="list" allowBlank="1" showInputMessage="1" showErrorMessage="1" sqref="D224" xr:uid="{F45CC127-28DB-48DB-BF9F-11FB19F2CFF4}">
      <formula1>$J$257:$J$260</formula1>
    </dataValidation>
    <dataValidation type="list" allowBlank="1" showInputMessage="1" showErrorMessage="1" sqref="D229" xr:uid="{ADEBA3EE-7C30-49DF-8ECB-C738AAF39C2C}">
      <formula1>$K$257:$K$260</formula1>
    </dataValidation>
    <dataValidation type="list" allowBlank="1" showInputMessage="1" showErrorMessage="1" sqref="C200:C204" xr:uid="{EF799521-EEF6-42C3-8645-7543CDC39514}">
      <formula1>$F$262:$F$272</formula1>
    </dataValidation>
    <dataValidation type="list" allowBlank="1" showInputMessage="1" showErrorMessage="1" sqref="I6" xr:uid="{68881DE3-7300-4131-BA96-A31924BE5A7A}">
      <formula1>$B$310:$B$313</formula1>
    </dataValidation>
    <dataValidation type="list" allowBlank="1" showInputMessage="1" showErrorMessage="1" sqref="C236:C237 C243:D246" xr:uid="{452612F5-D103-4F8D-9B7E-5559390FC3F1}">
      <formula1>$D$311:$D$313</formula1>
    </dataValidation>
    <dataValidation type="list" allowBlank="1" showInputMessage="1" showErrorMessage="1" sqref="C235" xr:uid="{573CE3E4-F34D-4922-80C9-4B62C511C715}">
      <formula1>$D$308:$D$310</formula1>
    </dataValidation>
  </dataValidations>
  <printOptions horizontalCentered="1"/>
  <pageMargins left="0.25" right="0.25" top="0.75" bottom="0.75" header="0.3" footer="0.3"/>
  <pageSetup paperSize="8" scale="58"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231" max="8" man="1"/>
  </rowBreaks>
  <customProperties>
    <customPr name="_pios_id" r:id="rId2"/>
    <customPr name="EpmWorksheetKeyString_GUID" r:id="rId3"/>
  </customProperties>
  <ignoredErrors>
    <ignoredError sqref="E219:E224 E229 E192:E193 E172:E188 E145:E161 E52:E56 H132:H133 H48:H81 H29:H44 E82 E29:E41 E59:E62 H83:H86 H89:H93 E87:E97 E117:E120 E111:E114 H205:H207 H215 H209 E163:E166 E140 E122:E136 E64:E78 H173:H185 H190:H196 H138:H171 H135:H136 H98:H99 H108:H126 H211 H213" unlockedFormula="1"/>
    <ignoredError sqref="E115:E116 E57:E58" formula="1" unlockedFormula="1"/>
    <ignoredError sqref="H46" formula="1"/>
    <ignoredError sqref="I227" evalError="1"/>
  </ignoredError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1A5F-F549-4D1F-97EF-7CC9FED0F0DA}">
  <sheetPr>
    <tabColor rgb="FFFFFF99"/>
  </sheetPr>
  <dimension ref="A1:JG955"/>
  <sheetViews>
    <sheetView zoomScale="71" zoomScaleNormal="71" workbookViewId="0">
      <selection activeCell="B2" sqref="B2"/>
    </sheetView>
  </sheetViews>
  <sheetFormatPr baseColWidth="10" defaultColWidth="11.44140625" defaultRowHeight="15" customHeight="1" outlineLevelRow="1" x14ac:dyDescent="0.25"/>
  <cols>
    <col min="1" max="1" width="21.88671875" style="13" bestFit="1" customWidth="1"/>
    <col min="2" max="2" width="60.88671875" style="13" bestFit="1" customWidth="1"/>
    <col min="3" max="3" width="13.88671875" style="13" bestFit="1" customWidth="1"/>
    <col min="4" max="4" width="31.21875" style="13" customWidth="1"/>
    <col min="5" max="5" width="24.5546875" style="13" customWidth="1"/>
    <col min="6" max="6" width="21.6640625" style="89" bestFit="1" customWidth="1"/>
    <col min="7" max="7" width="21.6640625" style="13" bestFit="1" customWidth="1"/>
    <col min="8" max="8" width="21.6640625" style="345" bestFit="1" customWidth="1"/>
    <col min="9" max="9" width="14.33203125" style="13" bestFit="1" customWidth="1"/>
    <col min="10" max="10" width="43.44140625" style="13" customWidth="1"/>
    <col min="11" max="263" width="11.44140625" style="4"/>
    <col min="264" max="16384" width="11.44140625" style="13"/>
  </cols>
  <sheetData>
    <row r="1" spans="1:12" s="4" customFormat="1" ht="15" customHeight="1" x14ac:dyDescent="0.25">
      <c r="F1" s="5"/>
      <c r="G1" s="379"/>
      <c r="H1" s="238"/>
      <c r="I1" s="379"/>
    </row>
    <row r="2" spans="1:12" s="4" customFormat="1" ht="15" customHeight="1" x14ac:dyDescent="0.25">
      <c r="A2" s="7" t="s">
        <v>0</v>
      </c>
      <c r="B2" s="8"/>
      <c r="F2" s="5"/>
      <c r="G2" s="379"/>
      <c r="H2" s="238"/>
      <c r="I2" s="603" t="s">
        <v>1</v>
      </c>
      <c r="J2" s="612"/>
      <c r="K2" s="379"/>
      <c r="L2" s="379"/>
    </row>
    <row r="3" spans="1:12" s="4" customFormat="1" ht="15" customHeight="1" x14ac:dyDescent="0.25">
      <c r="B3" s="4" t="s">
        <v>2</v>
      </c>
      <c r="F3" s="5"/>
      <c r="G3" s="379"/>
      <c r="H3" s="238"/>
      <c r="I3" s="603" t="s">
        <v>3</v>
      </c>
      <c r="J3" s="612"/>
      <c r="K3" s="379"/>
      <c r="L3" s="379"/>
    </row>
    <row r="4" spans="1:12" s="4" customFormat="1" ht="15" customHeight="1" x14ac:dyDescent="0.25">
      <c r="B4" s="4" t="s">
        <v>1260</v>
      </c>
      <c r="F4" s="5"/>
      <c r="G4" s="379"/>
      <c r="H4" s="238"/>
      <c r="I4" s="701" t="s">
        <v>4</v>
      </c>
      <c r="J4" s="612"/>
      <c r="K4" s="379"/>
      <c r="L4" s="379"/>
    </row>
    <row r="5" spans="1:12" s="4" customFormat="1" ht="15" customHeight="1" x14ac:dyDescent="0.25">
      <c r="F5" s="5"/>
      <c r="G5" s="379"/>
      <c r="H5" s="238"/>
      <c r="K5" s="379"/>
      <c r="L5" s="379"/>
    </row>
    <row r="6" spans="1:12" s="4" customFormat="1" ht="15" customHeight="1" x14ac:dyDescent="0.25">
      <c r="A6" s="684" t="s">
        <v>5</v>
      </c>
      <c r="B6" s="732"/>
      <c r="C6" s="732"/>
      <c r="D6" s="732"/>
      <c r="F6" s="98" t="s">
        <v>6</v>
      </c>
      <c r="G6" s="379"/>
      <c r="H6" s="238"/>
      <c r="I6" s="280" t="s">
        <v>7</v>
      </c>
      <c r="J6" s="469" t="s">
        <v>8</v>
      </c>
      <c r="K6" s="379"/>
      <c r="L6" s="379"/>
    </row>
    <row r="7" spans="1:12" s="4" customFormat="1" ht="15" customHeight="1" x14ac:dyDescent="0.25">
      <c r="A7" s="733"/>
      <c r="B7" s="631"/>
      <c r="C7" s="631"/>
      <c r="D7" s="631"/>
      <c r="F7" s="632" t="s">
        <v>9</v>
      </c>
      <c r="G7" s="633"/>
      <c r="H7" s="238"/>
      <c r="I7" s="281" t="s">
        <v>10</v>
      </c>
      <c r="J7" s="8"/>
      <c r="K7" s="379"/>
      <c r="L7" s="379"/>
    </row>
    <row r="8" spans="1:12" s="4" customFormat="1" ht="15" customHeight="1" x14ac:dyDescent="0.25">
      <c r="A8" s="734"/>
      <c r="B8" s="735"/>
      <c r="C8" s="735"/>
      <c r="D8" s="735"/>
      <c r="F8" s="634" t="s">
        <v>11</v>
      </c>
      <c r="G8" s="633"/>
      <c r="H8" s="238"/>
      <c r="I8" s="281" t="s">
        <v>12</v>
      </c>
      <c r="J8" s="8"/>
      <c r="K8" s="379"/>
      <c r="L8" s="379"/>
    </row>
    <row r="9" spans="1:12" ht="15" customHeight="1" x14ac:dyDescent="0.25">
      <c r="A9" s="4"/>
      <c r="B9" s="4"/>
      <c r="C9" s="4"/>
      <c r="D9" s="4"/>
      <c r="E9" s="4"/>
      <c r="F9" s="5"/>
      <c r="G9" s="4"/>
      <c r="H9" s="115"/>
      <c r="I9" s="4"/>
      <c r="J9" s="4"/>
    </row>
    <row r="10" spans="1:12" ht="40.200000000000003" customHeight="1" x14ac:dyDescent="0.25">
      <c r="A10" s="626" t="s">
        <v>654</v>
      </c>
      <c r="B10" s="673"/>
      <c r="C10" s="673"/>
      <c r="D10" s="673"/>
      <c r="E10" s="673"/>
      <c r="F10" s="673"/>
      <c r="G10" s="673"/>
      <c r="H10" s="673"/>
      <c r="I10" s="673"/>
      <c r="J10" s="674"/>
    </row>
    <row r="11" spans="1:12" ht="15" customHeight="1" x14ac:dyDescent="0.25">
      <c r="A11" s="4"/>
      <c r="B11" s="4"/>
      <c r="C11" s="4"/>
      <c r="D11" s="4"/>
      <c r="E11" s="4"/>
      <c r="F11" s="5"/>
      <c r="G11" s="4"/>
      <c r="H11" s="115"/>
      <c r="I11" s="4"/>
      <c r="J11" s="4"/>
    </row>
    <row r="12" spans="1:12" s="18" customFormat="1" ht="40.200000000000003" customHeight="1" x14ac:dyDescent="0.25">
      <c r="A12" s="16" t="s">
        <v>138</v>
      </c>
      <c r="B12" s="16" t="s">
        <v>139</v>
      </c>
      <c r="C12" s="176" t="s">
        <v>140</v>
      </c>
      <c r="D12" s="16" t="s">
        <v>144</v>
      </c>
      <c r="E12" s="16" t="s">
        <v>655</v>
      </c>
      <c r="F12" s="16" t="s">
        <v>656</v>
      </c>
      <c r="G12" s="16" t="s">
        <v>144</v>
      </c>
      <c r="H12" s="16" t="s">
        <v>445</v>
      </c>
      <c r="I12" s="730" t="s">
        <v>146</v>
      </c>
      <c r="J12" s="731"/>
    </row>
    <row r="13" spans="1:12" s="290" customFormat="1" ht="15" customHeight="1" x14ac:dyDescent="0.25">
      <c r="A13" s="329"/>
      <c r="B13" s="329"/>
      <c r="D13" s="329"/>
      <c r="E13" s="329"/>
      <c r="F13" s="330"/>
      <c r="G13" s="329"/>
      <c r="H13" s="331"/>
    </row>
    <row r="14" spans="1:12" s="290" customFormat="1" ht="15" customHeight="1" x14ac:dyDescent="0.25">
      <c r="A14" s="19" t="s">
        <v>657</v>
      </c>
      <c r="B14" s="332"/>
      <c r="C14" s="333"/>
      <c r="D14" s="332"/>
      <c r="E14" s="332"/>
      <c r="F14" s="334"/>
      <c r="G14" s="332"/>
      <c r="H14" s="335"/>
      <c r="I14" s="333"/>
      <c r="J14" s="333"/>
    </row>
    <row r="15" spans="1:12" s="290" customFormat="1" ht="15" customHeight="1" x14ac:dyDescent="0.25">
      <c r="A15" s="19" t="s">
        <v>658</v>
      </c>
      <c r="B15" s="19" t="s">
        <v>659</v>
      </c>
      <c r="C15" s="4"/>
      <c r="D15" s="4"/>
      <c r="E15" s="4"/>
      <c r="F15" s="336"/>
      <c r="G15" s="4"/>
      <c r="H15" s="115"/>
      <c r="I15" s="61"/>
      <c r="J15" s="61"/>
    </row>
    <row r="16" spans="1:12" s="290" customFormat="1" ht="15" customHeight="1" x14ac:dyDescent="0.25">
      <c r="A16" s="20" t="s">
        <v>660</v>
      </c>
      <c r="B16" s="21" t="s">
        <v>1240</v>
      </c>
      <c r="C16" s="20" t="s">
        <v>78</v>
      </c>
      <c r="D16" s="21" t="s">
        <v>661</v>
      </c>
      <c r="E16" s="516"/>
      <c r="F16" s="293">
        <v>1.3</v>
      </c>
      <c r="G16" s="293" t="s">
        <v>153</v>
      </c>
      <c r="H16" s="160">
        <f>F16*E16</f>
        <v>0</v>
      </c>
      <c r="I16" s="600"/>
      <c r="J16" s="729"/>
    </row>
    <row r="17" spans="1:10" s="290" customFormat="1" ht="15" customHeight="1" x14ac:dyDescent="0.25">
      <c r="A17" s="4"/>
      <c r="B17" s="4"/>
      <c r="C17" s="4"/>
      <c r="D17" s="4"/>
      <c r="E17" s="107"/>
      <c r="F17" s="5"/>
      <c r="G17" s="5"/>
      <c r="H17" s="171"/>
      <c r="I17" s="222"/>
      <c r="J17" s="222"/>
    </row>
    <row r="18" spans="1:10" s="290" customFormat="1" ht="15" customHeight="1" x14ac:dyDescent="0.25">
      <c r="A18" s="19" t="s">
        <v>662</v>
      </c>
      <c r="B18" s="19" t="s">
        <v>663</v>
      </c>
      <c r="C18" s="4"/>
      <c r="D18" s="4"/>
      <c r="E18" s="107"/>
      <c r="F18" s="5"/>
      <c r="G18" s="5"/>
      <c r="H18" s="171"/>
      <c r="I18" s="379"/>
      <c r="J18" s="379"/>
    </row>
    <row r="19" spans="1:10" s="290" customFormat="1" ht="15" customHeight="1" x14ac:dyDescent="0.25">
      <c r="A19" s="20" t="s">
        <v>664</v>
      </c>
      <c r="B19" s="21" t="s">
        <v>308</v>
      </c>
      <c r="C19" s="20" t="s">
        <v>80</v>
      </c>
      <c r="D19" s="21" t="s">
        <v>162</v>
      </c>
      <c r="E19" s="516"/>
      <c r="F19" s="293">
        <v>21</v>
      </c>
      <c r="G19" s="293" t="s">
        <v>153</v>
      </c>
      <c r="H19" s="160">
        <f t="shared" ref="H19:H21" si="0">F19*E19</f>
        <v>0</v>
      </c>
      <c r="I19" s="728"/>
      <c r="J19" s="728"/>
    </row>
    <row r="20" spans="1:10" s="290" customFormat="1" ht="15" customHeight="1" x14ac:dyDescent="0.25">
      <c r="A20" s="20" t="s">
        <v>665</v>
      </c>
      <c r="B20" s="21" t="s">
        <v>666</v>
      </c>
      <c r="C20" s="20" t="s">
        <v>64</v>
      </c>
      <c r="D20" s="21" t="s">
        <v>162</v>
      </c>
      <c r="E20" s="516"/>
      <c r="F20" s="293">
        <v>2</v>
      </c>
      <c r="G20" s="293" t="s">
        <v>153</v>
      </c>
      <c r="H20" s="160">
        <f t="shared" si="0"/>
        <v>0</v>
      </c>
      <c r="I20" s="728"/>
      <c r="J20" s="728"/>
    </row>
    <row r="21" spans="1:10" s="290" customFormat="1" ht="15" customHeight="1" x14ac:dyDescent="0.25">
      <c r="A21" s="20" t="s">
        <v>667</v>
      </c>
      <c r="B21" s="21" t="s">
        <v>668</v>
      </c>
      <c r="C21" s="20" t="s">
        <v>64</v>
      </c>
      <c r="D21" s="21" t="s">
        <v>162</v>
      </c>
      <c r="E21" s="516"/>
      <c r="F21" s="293">
        <v>2</v>
      </c>
      <c r="G21" s="293" t="s">
        <v>153</v>
      </c>
      <c r="H21" s="160">
        <f t="shared" si="0"/>
        <v>0</v>
      </c>
      <c r="I21" s="728"/>
      <c r="J21" s="728"/>
    </row>
    <row r="22" spans="1:10" s="290" customFormat="1" ht="15" customHeight="1" x14ac:dyDescent="0.25">
      <c r="A22" s="4"/>
      <c r="B22" s="4"/>
      <c r="C22" s="4"/>
      <c r="D22" s="4"/>
      <c r="E22" s="107"/>
      <c r="F22" s="5"/>
      <c r="G22" s="5"/>
      <c r="H22" s="171"/>
      <c r="I22" s="222"/>
      <c r="J22" s="222"/>
    </row>
    <row r="23" spans="1:10" s="290" customFormat="1" ht="15" customHeight="1" x14ac:dyDescent="0.25">
      <c r="A23" s="19" t="s">
        <v>181</v>
      </c>
      <c r="B23" s="19" t="s">
        <v>43</v>
      </c>
      <c r="C23" s="4"/>
      <c r="D23" s="4"/>
      <c r="E23" s="107"/>
      <c r="F23" s="5"/>
      <c r="G23" s="5"/>
      <c r="H23" s="171"/>
      <c r="I23" s="222"/>
      <c r="J23" s="222"/>
    </row>
    <row r="24" spans="1:10" s="290" customFormat="1" ht="15" customHeight="1" x14ac:dyDescent="0.25">
      <c r="A24" s="19" t="s">
        <v>208</v>
      </c>
      <c r="B24" s="19" t="s">
        <v>30</v>
      </c>
      <c r="C24" s="4"/>
      <c r="D24" s="4"/>
      <c r="E24" s="107"/>
      <c r="F24" s="336"/>
      <c r="G24" s="5"/>
      <c r="H24" s="171"/>
      <c r="I24" s="222"/>
      <c r="J24" s="222"/>
    </row>
    <row r="25" spans="1:10" s="338" customFormat="1" ht="15" customHeight="1" x14ac:dyDescent="0.25">
      <c r="A25" s="27" t="s">
        <v>209</v>
      </c>
      <c r="B25" s="210" t="s">
        <v>184</v>
      </c>
      <c r="C25" s="27" t="s">
        <v>80</v>
      </c>
      <c r="D25" s="210" t="s">
        <v>669</v>
      </c>
      <c r="E25" s="517"/>
      <c r="F25" s="293">
        <v>10.5</v>
      </c>
      <c r="G25" s="293">
        <v>21</v>
      </c>
      <c r="H25" s="523">
        <f>E25*F25</f>
        <v>0</v>
      </c>
      <c r="I25" s="725"/>
      <c r="J25" s="725"/>
    </row>
    <row r="26" spans="1:10" s="338" customFormat="1" ht="15" customHeight="1" x14ac:dyDescent="0.25">
      <c r="A26" s="27" t="s">
        <v>210</v>
      </c>
      <c r="B26" s="210" t="s">
        <v>211</v>
      </c>
      <c r="C26" s="27" t="s">
        <v>80</v>
      </c>
      <c r="D26" s="210" t="s">
        <v>669</v>
      </c>
      <c r="E26" s="517"/>
      <c r="F26" s="293">
        <v>10.5</v>
      </c>
      <c r="G26" s="293" t="s">
        <v>153</v>
      </c>
      <c r="H26" s="523">
        <f>E26*F26</f>
        <v>0</v>
      </c>
      <c r="I26" s="725"/>
      <c r="J26" s="725"/>
    </row>
    <row r="27" spans="1:10" s="338" customFormat="1" ht="15" customHeight="1" x14ac:dyDescent="0.25">
      <c r="A27" s="27" t="s">
        <v>212</v>
      </c>
      <c r="B27" s="210" t="s">
        <v>188</v>
      </c>
      <c r="C27" s="27" t="s">
        <v>80</v>
      </c>
      <c r="D27" s="210" t="s">
        <v>669</v>
      </c>
      <c r="E27" s="517"/>
      <c r="F27" s="293">
        <v>7</v>
      </c>
      <c r="G27" s="293">
        <v>21</v>
      </c>
      <c r="H27" s="523">
        <f>E27*F27</f>
        <v>0</v>
      </c>
      <c r="I27" s="725"/>
      <c r="J27" s="725"/>
    </row>
    <row r="28" spans="1:10" s="290" customFormat="1" ht="15" customHeight="1" x14ac:dyDescent="0.25">
      <c r="A28" s="4"/>
      <c r="B28" s="4"/>
      <c r="C28" s="4"/>
      <c r="D28" s="4"/>
      <c r="E28" s="107"/>
      <c r="F28" s="5"/>
      <c r="G28" s="5"/>
      <c r="H28" s="171"/>
      <c r="I28" s="222"/>
      <c r="J28" s="222"/>
    </row>
    <row r="29" spans="1:10" s="290" customFormat="1" ht="15" customHeight="1" x14ac:dyDescent="0.25">
      <c r="A29" s="19" t="s">
        <v>670</v>
      </c>
      <c r="B29" s="40" t="s">
        <v>39</v>
      </c>
      <c r="C29" s="4"/>
      <c r="D29" s="4"/>
      <c r="E29" s="107"/>
      <c r="F29" s="5"/>
      <c r="G29" s="5"/>
      <c r="H29" s="171"/>
      <c r="I29" s="222"/>
      <c r="J29" s="222"/>
    </row>
    <row r="30" spans="1:10" s="290" customFormat="1" ht="15" customHeight="1" x14ac:dyDescent="0.25">
      <c r="A30" s="20" t="s">
        <v>671</v>
      </c>
      <c r="B30" s="21" t="s">
        <v>190</v>
      </c>
      <c r="C30" s="20" t="s">
        <v>80</v>
      </c>
      <c r="D30" s="21" t="s">
        <v>152</v>
      </c>
      <c r="E30" s="516"/>
      <c r="F30" s="293">
        <v>2</v>
      </c>
      <c r="G30" s="293" t="s">
        <v>153</v>
      </c>
      <c r="H30" s="160">
        <f t="shared" ref="H30:H34" si="1">E30*F30</f>
        <v>0</v>
      </c>
      <c r="I30" s="600"/>
      <c r="J30" s="729"/>
    </row>
    <row r="31" spans="1:10" s="290" customFormat="1" ht="15" customHeight="1" x14ac:dyDescent="0.25">
      <c r="A31" s="179" t="s">
        <v>672</v>
      </c>
      <c r="B31" s="21" t="s">
        <v>161</v>
      </c>
      <c r="C31" s="20" t="s">
        <v>84</v>
      </c>
      <c r="D31" s="21" t="s">
        <v>162</v>
      </c>
      <c r="E31" s="516"/>
      <c r="F31" s="293">
        <v>10.5</v>
      </c>
      <c r="G31" s="293" t="s">
        <v>153</v>
      </c>
      <c r="H31" s="160">
        <f t="shared" si="1"/>
        <v>0</v>
      </c>
      <c r="I31" s="725"/>
      <c r="J31" s="725"/>
    </row>
    <row r="32" spans="1:10" s="290" customFormat="1" ht="15" customHeight="1" x14ac:dyDescent="0.25">
      <c r="A32" s="179" t="s">
        <v>195</v>
      </c>
      <c r="B32" s="21" t="s">
        <v>673</v>
      </c>
      <c r="C32" s="20" t="s">
        <v>84</v>
      </c>
      <c r="D32" s="21" t="s">
        <v>162</v>
      </c>
      <c r="E32" s="516"/>
      <c r="F32" s="293">
        <v>10.5</v>
      </c>
      <c r="G32" s="293" t="s">
        <v>153</v>
      </c>
      <c r="H32" s="160">
        <f t="shared" si="1"/>
        <v>0</v>
      </c>
      <c r="I32" s="725"/>
      <c r="J32" s="725"/>
    </row>
    <row r="33" spans="1:10" s="290" customFormat="1" ht="15" customHeight="1" x14ac:dyDescent="0.25">
      <c r="A33" s="27" t="s">
        <v>674</v>
      </c>
      <c r="B33" s="21" t="s">
        <v>675</v>
      </c>
      <c r="C33" s="20" t="s">
        <v>84</v>
      </c>
      <c r="D33" s="21" t="s">
        <v>162</v>
      </c>
      <c r="E33" s="516"/>
      <c r="F33" s="293">
        <v>10.5</v>
      </c>
      <c r="G33" s="293" t="s">
        <v>153</v>
      </c>
      <c r="H33" s="160">
        <f t="shared" si="1"/>
        <v>0</v>
      </c>
      <c r="I33" s="600"/>
      <c r="J33" s="729"/>
    </row>
    <row r="34" spans="1:10" s="290" customFormat="1" ht="15" customHeight="1" x14ac:dyDescent="0.25">
      <c r="A34" s="27" t="s">
        <v>208</v>
      </c>
      <c r="B34" s="21" t="s">
        <v>676</v>
      </c>
      <c r="C34" s="20" t="s">
        <v>84</v>
      </c>
      <c r="D34" s="21" t="s">
        <v>162</v>
      </c>
      <c r="E34" s="516"/>
      <c r="F34" s="293">
        <v>10.5</v>
      </c>
      <c r="G34" s="293" t="s">
        <v>153</v>
      </c>
      <c r="H34" s="160">
        <f t="shared" si="1"/>
        <v>0</v>
      </c>
      <c r="I34" s="600"/>
      <c r="J34" s="729"/>
    </row>
    <row r="35" spans="1:10" s="338" customFormat="1" ht="15" customHeight="1" x14ac:dyDescent="0.25">
      <c r="A35" s="27" t="s">
        <v>519</v>
      </c>
      <c r="B35" s="41" t="s">
        <v>677</v>
      </c>
      <c r="C35" s="27" t="s">
        <v>88</v>
      </c>
      <c r="D35" s="210" t="s">
        <v>162</v>
      </c>
      <c r="E35" s="517"/>
      <c r="F35" s="337">
        <v>10.5</v>
      </c>
      <c r="G35" s="337" t="s">
        <v>153</v>
      </c>
      <c r="H35" s="523">
        <f t="shared" ref="H35" si="2">E35*F35</f>
        <v>0</v>
      </c>
      <c r="I35" s="600"/>
      <c r="J35" s="729"/>
    </row>
    <row r="36" spans="1:10" s="290" customFormat="1" ht="15" customHeight="1" x14ac:dyDescent="0.25">
      <c r="A36" s="20" t="s">
        <v>678</v>
      </c>
      <c r="B36" s="21" t="s">
        <v>679</v>
      </c>
      <c r="C36" s="20" t="s">
        <v>64</v>
      </c>
      <c r="D36" s="21" t="s">
        <v>162</v>
      </c>
      <c r="E36" s="516"/>
      <c r="F36" s="293">
        <v>8</v>
      </c>
      <c r="G36" s="293" t="s">
        <v>153</v>
      </c>
      <c r="H36" s="160">
        <f t="shared" ref="H36:H45" si="3">E36*F36</f>
        <v>0</v>
      </c>
      <c r="I36" s="725"/>
      <c r="J36" s="725"/>
    </row>
    <row r="37" spans="1:10" s="290" customFormat="1" ht="15" customHeight="1" x14ac:dyDescent="0.25">
      <c r="A37" s="20" t="s">
        <v>680</v>
      </c>
      <c r="B37" s="21" t="s">
        <v>681</v>
      </c>
      <c r="C37" s="20" t="s">
        <v>64</v>
      </c>
      <c r="D37" s="21" t="s">
        <v>682</v>
      </c>
      <c r="E37" s="516"/>
      <c r="F37" s="293">
        <v>0.8</v>
      </c>
      <c r="G37" s="293" t="s">
        <v>153</v>
      </c>
      <c r="H37" s="160">
        <f t="shared" si="3"/>
        <v>0</v>
      </c>
      <c r="I37" s="600"/>
      <c r="J37" s="729"/>
    </row>
    <row r="38" spans="1:10" s="290" customFormat="1" ht="15" customHeight="1" x14ac:dyDescent="0.25">
      <c r="A38" s="20" t="s">
        <v>683</v>
      </c>
      <c r="B38" s="21" t="s">
        <v>684</v>
      </c>
      <c r="C38" s="20" t="s">
        <v>64</v>
      </c>
      <c r="D38" s="21" t="s">
        <v>685</v>
      </c>
      <c r="E38" s="516"/>
      <c r="F38" s="293">
        <v>13</v>
      </c>
      <c r="G38" s="293" t="s">
        <v>153</v>
      </c>
      <c r="H38" s="160">
        <f>E38*F38</f>
        <v>0</v>
      </c>
      <c r="I38" s="600"/>
      <c r="J38" s="729"/>
    </row>
    <row r="39" spans="1:10" s="290" customFormat="1" ht="15" customHeight="1" x14ac:dyDescent="0.25">
      <c r="A39" s="20" t="s">
        <v>686</v>
      </c>
      <c r="B39" s="21" t="s">
        <v>687</v>
      </c>
      <c r="C39" s="20" t="s">
        <v>64</v>
      </c>
      <c r="D39" s="21" t="s">
        <v>688</v>
      </c>
      <c r="E39" s="516"/>
      <c r="F39" s="293">
        <v>12</v>
      </c>
      <c r="G39" s="293" t="s">
        <v>153</v>
      </c>
      <c r="H39" s="160">
        <f t="shared" si="3"/>
        <v>0</v>
      </c>
      <c r="I39" s="642"/>
      <c r="J39" s="602"/>
    </row>
    <row r="40" spans="1:10" s="290" customFormat="1" ht="15" customHeight="1" x14ac:dyDescent="0.25">
      <c r="A40" s="20" t="s">
        <v>689</v>
      </c>
      <c r="B40" s="21" t="s">
        <v>323</v>
      </c>
      <c r="C40" s="20" t="s">
        <v>70</v>
      </c>
      <c r="D40" s="21" t="s">
        <v>239</v>
      </c>
      <c r="E40" s="516"/>
      <c r="F40" s="293">
        <v>15</v>
      </c>
      <c r="G40" s="293" t="s">
        <v>153</v>
      </c>
      <c r="H40" s="160">
        <f t="shared" si="3"/>
        <v>0</v>
      </c>
      <c r="I40" s="600"/>
      <c r="J40" s="729"/>
    </row>
    <row r="41" spans="1:10" s="290" customFormat="1" ht="15" customHeight="1" x14ac:dyDescent="0.25">
      <c r="A41" s="20" t="s">
        <v>690</v>
      </c>
      <c r="B41" s="21" t="s">
        <v>691</v>
      </c>
      <c r="C41" s="20" t="s">
        <v>70</v>
      </c>
      <c r="D41" s="21" t="s">
        <v>239</v>
      </c>
      <c r="E41" s="516"/>
      <c r="F41" s="293">
        <v>15</v>
      </c>
      <c r="G41" s="293" t="s">
        <v>153</v>
      </c>
      <c r="H41" s="160">
        <f t="shared" si="3"/>
        <v>0</v>
      </c>
      <c r="I41" s="725"/>
      <c r="J41" s="725"/>
    </row>
    <row r="42" spans="1:10" s="290" customFormat="1" ht="15" customHeight="1" x14ac:dyDescent="0.25">
      <c r="A42" s="20" t="s">
        <v>692</v>
      </c>
      <c r="B42" s="26" t="s">
        <v>693</v>
      </c>
      <c r="C42" s="20" t="s">
        <v>70</v>
      </c>
      <c r="D42" s="21" t="s">
        <v>239</v>
      </c>
      <c r="E42" s="516"/>
      <c r="F42" s="520"/>
      <c r="G42" s="293" t="s">
        <v>153</v>
      </c>
      <c r="H42" s="160">
        <f t="shared" si="3"/>
        <v>0</v>
      </c>
      <c r="I42" s="725"/>
      <c r="J42" s="725"/>
    </row>
    <row r="43" spans="1:10" s="290" customFormat="1" ht="15" customHeight="1" x14ac:dyDescent="0.25">
      <c r="A43" s="20" t="s">
        <v>694</v>
      </c>
      <c r="B43" s="26" t="s">
        <v>695</v>
      </c>
      <c r="C43" s="20" t="s">
        <v>70</v>
      </c>
      <c r="D43" s="21" t="s">
        <v>239</v>
      </c>
      <c r="E43" s="516"/>
      <c r="F43" s="520"/>
      <c r="G43" s="293" t="s">
        <v>153</v>
      </c>
      <c r="H43" s="160">
        <f t="shared" si="3"/>
        <v>0</v>
      </c>
      <c r="I43" s="725"/>
      <c r="J43" s="725"/>
    </row>
    <row r="44" spans="1:10" s="290" customFormat="1" ht="15" customHeight="1" x14ac:dyDescent="0.25">
      <c r="A44" s="20" t="s">
        <v>696</v>
      </c>
      <c r="B44" s="26" t="s">
        <v>697</v>
      </c>
      <c r="C44" s="20" t="s">
        <v>70</v>
      </c>
      <c r="D44" s="21" t="s">
        <v>239</v>
      </c>
      <c r="E44" s="516"/>
      <c r="F44" s="520"/>
      <c r="G44" s="293" t="s">
        <v>153</v>
      </c>
      <c r="H44" s="160">
        <f t="shared" si="3"/>
        <v>0</v>
      </c>
      <c r="I44" s="725"/>
      <c r="J44" s="725"/>
    </row>
    <row r="45" spans="1:10" s="290" customFormat="1" ht="15" customHeight="1" x14ac:dyDescent="0.25">
      <c r="A45" s="20" t="s">
        <v>698</v>
      </c>
      <c r="B45" s="26" t="s">
        <v>699</v>
      </c>
      <c r="C45" s="20" t="s">
        <v>70</v>
      </c>
      <c r="D45" s="21" t="s">
        <v>239</v>
      </c>
      <c r="E45" s="516"/>
      <c r="F45" s="520"/>
      <c r="G45" s="293" t="s">
        <v>153</v>
      </c>
      <c r="H45" s="160">
        <f t="shared" si="3"/>
        <v>0</v>
      </c>
      <c r="I45" s="725"/>
      <c r="J45" s="725"/>
    </row>
    <row r="46" spans="1:10" s="290" customFormat="1" ht="15" customHeight="1" x14ac:dyDescent="0.25">
      <c r="A46" s="4"/>
      <c r="B46" s="4"/>
      <c r="C46" s="4"/>
      <c r="D46" s="4"/>
      <c r="E46" s="107"/>
      <c r="F46" s="5"/>
      <c r="G46" s="5"/>
      <c r="H46" s="171"/>
      <c r="I46" s="222"/>
      <c r="J46" s="222"/>
    </row>
    <row r="47" spans="1:10" s="290" customFormat="1" ht="15" customHeight="1" x14ac:dyDescent="0.25">
      <c r="A47" s="19" t="s">
        <v>700</v>
      </c>
      <c r="B47" s="332"/>
      <c r="C47" s="333"/>
      <c r="D47" s="332"/>
      <c r="E47" s="518"/>
      <c r="F47" s="334"/>
      <c r="G47" s="334"/>
      <c r="H47" s="335"/>
      <c r="I47" s="483"/>
      <c r="J47" s="483"/>
    </row>
    <row r="48" spans="1:10" s="290" customFormat="1" ht="15" customHeight="1" x14ac:dyDescent="0.25">
      <c r="A48" s="19" t="s">
        <v>208</v>
      </c>
      <c r="B48" s="19" t="s">
        <v>30</v>
      </c>
      <c r="C48" s="4"/>
      <c r="D48" s="4"/>
      <c r="E48" s="107"/>
      <c r="F48" s="336"/>
      <c r="G48" s="5"/>
      <c r="H48" s="171"/>
      <c r="I48" s="222"/>
      <c r="J48" s="222"/>
    </row>
    <row r="49" spans="1:10" s="290" customFormat="1" ht="15" customHeight="1" x14ac:dyDescent="0.25">
      <c r="A49" s="20" t="s">
        <v>209</v>
      </c>
      <c r="B49" s="210" t="s">
        <v>184</v>
      </c>
      <c r="C49" s="20" t="s">
        <v>80</v>
      </c>
      <c r="D49" s="21" t="s">
        <v>152</v>
      </c>
      <c r="E49" s="516"/>
      <c r="F49" s="293">
        <v>10.5</v>
      </c>
      <c r="G49" s="293">
        <v>21</v>
      </c>
      <c r="H49" s="160">
        <f>E49*F49</f>
        <v>0</v>
      </c>
      <c r="I49" s="725"/>
      <c r="J49" s="725"/>
    </row>
    <row r="50" spans="1:10" s="290" customFormat="1" ht="15" customHeight="1" x14ac:dyDescent="0.25">
      <c r="A50" s="20" t="s">
        <v>210</v>
      </c>
      <c r="B50" s="210" t="s">
        <v>211</v>
      </c>
      <c r="C50" s="20" t="s">
        <v>80</v>
      </c>
      <c r="D50" s="21" t="s">
        <v>162</v>
      </c>
      <c r="E50" s="516"/>
      <c r="F50" s="293">
        <v>10.5</v>
      </c>
      <c r="G50" s="293" t="s">
        <v>153</v>
      </c>
      <c r="H50" s="160">
        <f>E50*F50</f>
        <v>0</v>
      </c>
      <c r="I50" s="725"/>
      <c r="J50" s="725"/>
    </row>
    <row r="51" spans="1:10" s="290" customFormat="1" ht="15" customHeight="1" x14ac:dyDescent="0.25">
      <c r="A51" s="20" t="s">
        <v>212</v>
      </c>
      <c r="B51" s="210" t="s">
        <v>188</v>
      </c>
      <c r="C51" s="20" t="s">
        <v>80</v>
      </c>
      <c r="D51" s="21" t="s">
        <v>152</v>
      </c>
      <c r="E51" s="516"/>
      <c r="F51" s="293">
        <v>7</v>
      </c>
      <c r="G51" s="293">
        <v>21</v>
      </c>
      <c r="H51" s="160">
        <f>E51*F51</f>
        <v>0</v>
      </c>
      <c r="I51" s="725"/>
      <c r="J51" s="725"/>
    </row>
    <row r="52" spans="1:10" s="290" customFormat="1" ht="15" customHeight="1" x14ac:dyDescent="0.25">
      <c r="A52" s="4"/>
      <c r="B52" s="4"/>
      <c r="C52" s="4"/>
      <c r="D52" s="4"/>
      <c r="E52" s="107"/>
      <c r="F52" s="5"/>
      <c r="G52" s="5"/>
      <c r="H52" s="171"/>
      <c r="I52" s="222"/>
      <c r="J52" s="222"/>
    </row>
    <row r="53" spans="1:10" s="290" customFormat="1" ht="15" customHeight="1" x14ac:dyDescent="0.25">
      <c r="A53" s="19" t="s">
        <v>670</v>
      </c>
      <c r="B53" s="40" t="s">
        <v>39</v>
      </c>
      <c r="C53" s="4"/>
      <c r="D53" s="4"/>
      <c r="E53" s="107"/>
      <c r="F53" s="5"/>
      <c r="G53" s="5"/>
      <c r="H53" s="171"/>
      <c r="I53" s="222"/>
      <c r="J53" s="222"/>
    </row>
    <row r="54" spans="1:10" s="290" customFormat="1" ht="15" customHeight="1" x14ac:dyDescent="0.25">
      <c r="A54" s="20" t="s">
        <v>671</v>
      </c>
      <c r="B54" s="21" t="s">
        <v>190</v>
      </c>
      <c r="C54" s="20" t="s">
        <v>80</v>
      </c>
      <c r="D54" s="210" t="s">
        <v>701</v>
      </c>
      <c r="E54" s="516"/>
      <c r="F54" s="293">
        <v>2</v>
      </c>
      <c r="G54" s="293" t="s">
        <v>153</v>
      </c>
      <c r="H54" s="160">
        <f>E54*F54</f>
        <v>0</v>
      </c>
      <c r="I54" s="725"/>
      <c r="J54" s="725"/>
    </row>
    <row r="55" spans="1:10" s="290" customFormat="1" ht="15" customHeight="1" x14ac:dyDescent="0.25">
      <c r="A55" s="24" t="s">
        <v>702</v>
      </c>
      <c r="B55" s="26" t="s">
        <v>1256</v>
      </c>
      <c r="C55" s="20" t="s">
        <v>82</v>
      </c>
      <c r="D55" s="210" t="s">
        <v>339</v>
      </c>
      <c r="E55" s="516"/>
      <c r="F55" s="520"/>
      <c r="G55" s="293" t="s">
        <v>153</v>
      </c>
      <c r="H55" s="160">
        <f>E55*F55</f>
        <v>0</v>
      </c>
      <c r="I55" s="725"/>
      <c r="J55" s="725"/>
    </row>
    <row r="56" spans="1:10" s="290" customFormat="1" ht="15" customHeight="1" x14ac:dyDescent="0.25">
      <c r="A56" s="20" t="s">
        <v>703</v>
      </c>
      <c r="B56" s="21" t="s">
        <v>704</v>
      </c>
      <c r="C56" s="20" t="s">
        <v>82</v>
      </c>
      <c r="D56" s="210" t="s">
        <v>339</v>
      </c>
      <c r="E56" s="516"/>
      <c r="F56" s="520"/>
      <c r="G56" s="293" t="s">
        <v>153</v>
      </c>
      <c r="H56" s="160">
        <f>E56*F56</f>
        <v>0</v>
      </c>
      <c r="I56" s="725"/>
      <c r="J56" s="725"/>
    </row>
    <row r="57" spans="1:10" s="290" customFormat="1" ht="15" customHeight="1" x14ac:dyDescent="0.25">
      <c r="A57" s="20" t="s">
        <v>705</v>
      </c>
      <c r="B57" s="21" t="s">
        <v>706</v>
      </c>
      <c r="C57" s="20" t="s">
        <v>82</v>
      </c>
      <c r="D57" s="210" t="s">
        <v>339</v>
      </c>
      <c r="E57" s="516"/>
      <c r="F57" s="520"/>
      <c r="G57" s="293" t="s">
        <v>153</v>
      </c>
      <c r="H57" s="160">
        <f t="shared" ref="H57:H67" si="4">E57*F57</f>
        <v>0</v>
      </c>
      <c r="I57" s="725"/>
      <c r="J57" s="725"/>
    </row>
    <row r="58" spans="1:10" s="290" customFormat="1" ht="15" customHeight="1" x14ac:dyDescent="0.25">
      <c r="A58" s="20" t="s">
        <v>707</v>
      </c>
      <c r="B58" s="21" t="s">
        <v>708</v>
      </c>
      <c r="C58" s="20" t="s">
        <v>82</v>
      </c>
      <c r="D58" s="210" t="s">
        <v>339</v>
      </c>
      <c r="E58" s="516"/>
      <c r="F58" s="520"/>
      <c r="G58" s="293" t="s">
        <v>153</v>
      </c>
      <c r="H58" s="160">
        <f t="shared" si="4"/>
        <v>0</v>
      </c>
      <c r="I58" s="725"/>
      <c r="J58" s="725"/>
    </row>
    <row r="59" spans="1:10" s="290" customFormat="1" ht="15" customHeight="1" x14ac:dyDescent="0.25">
      <c r="A59" s="20" t="s">
        <v>709</v>
      </c>
      <c r="B59" s="21" t="s">
        <v>710</v>
      </c>
      <c r="C59" s="20" t="s">
        <v>82</v>
      </c>
      <c r="D59" s="210" t="s">
        <v>339</v>
      </c>
      <c r="E59" s="516"/>
      <c r="F59" s="520"/>
      <c r="G59" s="293" t="s">
        <v>153</v>
      </c>
      <c r="H59" s="160">
        <f t="shared" si="4"/>
        <v>0</v>
      </c>
      <c r="I59" s="725"/>
      <c r="J59" s="725"/>
    </row>
    <row r="60" spans="1:10" s="290" customFormat="1" ht="15" customHeight="1" x14ac:dyDescent="0.25">
      <c r="A60" s="20" t="s">
        <v>711</v>
      </c>
      <c r="B60" s="21" t="s">
        <v>712</v>
      </c>
      <c r="C60" s="20" t="s">
        <v>82</v>
      </c>
      <c r="D60" s="210" t="s">
        <v>339</v>
      </c>
      <c r="E60" s="516"/>
      <c r="F60" s="520"/>
      <c r="G60" s="293" t="s">
        <v>153</v>
      </c>
      <c r="H60" s="160">
        <f t="shared" si="4"/>
        <v>0</v>
      </c>
      <c r="I60" s="725"/>
      <c r="J60" s="725"/>
    </row>
    <row r="61" spans="1:10" s="290" customFormat="1" ht="15" customHeight="1" x14ac:dyDescent="0.25">
      <c r="A61" s="20" t="s">
        <v>713</v>
      </c>
      <c r="B61" s="21" t="s">
        <v>714</v>
      </c>
      <c r="C61" s="20" t="s">
        <v>82</v>
      </c>
      <c r="D61" s="210" t="s">
        <v>339</v>
      </c>
      <c r="E61" s="516"/>
      <c r="F61" s="520"/>
      <c r="G61" s="293" t="s">
        <v>153</v>
      </c>
      <c r="H61" s="160">
        <f t="shared" si="4"/>
        <v>0</v>
      </c>
      <c r="I61" s="725"/>
      <c r="J61" s="725"/>
    </row>
    <row r="62" spans="1:10" s="290" customFormat="1" ht="15" customHeight="1" x14ac:dyDescent="0.25">
      <c r="A62" s="20" t="s">
        <v>715</v>
      </c>
      <c r="B62" s="21" t="s">
        <v>716</v>
      </c>
      <c r="C62" s="20" t="s">
        <v>82</v>
      </c>
      <c r="D62" s="210" t="s">
        <v>339</v>
      </c>
      <c r="E62" s="516"/>
      <c r="F62" s="520"/>
      <c r="G62" s="293" t="s">
        <v>153</v>
      </c>
      <c r="H62" s="160">
        <f t="shared" si="4"/>
        <v>0</v>
      </c>
      <c r="I62" s="725"/>
      <c r="J62" s="725"/>
    </row>
    <row r="63" spans="1:10" s="290" customFormat="1" ht="15" customHeight="1" x14ac:dyDescent="0.25">
      <c r="A63" s="20" t="s">
        <v>717</v>
      </c>
      <c r="B63" s="21" t="s">
        <v>718</v>
      </c>
      <c r="C63" s="20" t="s">
        <v>82</v>
      </c>
      <c r="D63" s="210" t="s">
        <v>339</v>
      </c>
      <c r="E63" s="516"/>
      <c r="F63" s="520"/>
      <c r="G63" s="293" t="s">
        <v>153</v>
      </c>
      <c r="H63" s="160">
        <f t="shared" si="4"/>
        <v>0</v>
      </c>
      <c r="I63" s="725"/>
      <c r="J63" s="725"/>
    </row>
    <row r="64" spans="1:10" s="290" customFormat="1" ht="15" customHeight="1" x14ac:dyDescent="0.25">
      <c r="A64" s="20" t="s">
        <v>719</v>
      </c>
      <c r="B64" s="21" t="s">
        <v>720</v>
      </c>
      <c r="C64" s="20" t="s">
        <v>82</v>
      </c>
      <c r="D64" s="210" t="s">
        <v>339</v>
      </c>
      <c r="E64" s="516"/>
      <c r="F64" s="520"/>
      <c r="G64" s="293" t="s">
        <v>153</v>
      </c>
      <c r="H64" s="160">
        <f t="shared" si="4"/>
        <v>0</v>
      </c>
      <c r="I64" s="725"/>
      <c r="J64" s="725"/>
    </row>
    <row r="65" spans="1:10" s="290" customFormat="1" ht="15" customHeight="1" x14ac:dyDescent="0.25">
      <c r="A65" s="20" t="s">
        <v>721</v>
      </c>
      <c r="B65" s="21" t="s">
        <v>722</v>
      </c>
      <c r="C65" s="20" t="s">
        <v>82</v>
      </c>
      <c r="D65" s="210" t="s">
        <v>339</v>
      </c>
      <c r="E65" s="516"/>
      <c r="F65" s="520"/>
      <c r="G65" s="293" t="s">
        <v>153</v>
      </c>
      <c r="H65" s="160">
        <f t="shared" si="4"/>
        <v>0</v>
      </c>
      <c r="I65" s="725"/>
      <c r="J65" s="725"/>
    </row>
    <row r="66" spans="1:10" s="290" customFormat="1" ht="15" customHeight="1" x14ac:dyDescent="0.25">
      <c r="A66" s="20" t="s">
        <v>723</v>
      </c>
      <c r="B66" s="21" t="s">
        <v>724</v>
      </c>
      <c r="C66" s="20" t="s">
        <v>82</v>
      </c>
      <c r="D66" s="210" t="s">
        <v>339</v>
      </c>
      <c r="E66" s="516"/>
      <c r="F66" s="520"/>
      <c r="G66" s="293" t="s">
        <v>153</v>
      </c>
      <c r="H66" s="160">
        <f t="shared" si="4"/>
        <v>0</v>
      </c>
      <c r="I66" s="725"/>
      <c r="J66" s="725"/>
    </row>
    <row r="67" spans="1:10" s="290" customFormat="1" ht="15" customHeight="1" x14ac:dyDescent="0.25">
      <c r="A67" s="20" t="s">
        <v>725</v>
      </c>
      <c r="B67" s="21" t="s">
        <v>726</v>
      </c>
      <c r="C67" s="20" t="s">
        <v>82</v>
      </c>
      <c r="D67" s="210" t="s">
        <v>339</v>
      </c>
      <c r="E67" s="516"/>
      <c r="F67" s="520"/>
      <c r="G67" s="293" t="s">
        <v>153</v>
      </c>
      <c r="H67" s="160">
        <f t="shared" si="4"/>
        <v>0</v>
      </c>
      <c r="I67" s="725"/>
      <c r="J67" s="725"/>
    </row>
    <row r="68" spans="1:10" s="290" customFormat="1" ht="15" customHeight="1" x14ac:dyDescent="0.25">
      <c r="A68" s="20" t="s">
        <v>727</v>
      </c>
      <c r="B68" s="21" t="s">
        <v>728</v>
      </c>
      <c r="C68" s="20" t="s">
        <v>82</v>
      </c>
      <c r="D68" s="210" t="s">
        <v>339</v>
      </c>
      <c r="E68" s="516"/>
      <c r="F68" s="520"/>
      <c r="G68" s="293" t="s">
        <v>153</v>
      </c>
      <c r="H68" s="160">
        <f t="shared" ref="H68:H73" si="5">E68*F68</f>
        <v>0</v>
      </c>
      <c r="I68" s="725"/>
      <c r="J68" s="725"/>
    </row>
    <row r="69" spans="1:10" s="290" customFormat="1" ht="15" customHeight="1" x14ac:dyDescent="0.25">
      <c r="A69" s="20" t="s">
        <v>729</v>
      </c>
      <c r="B69" s="21" t="s">
        <v>730</v>
      </c>
      <c r="C69" s="20" t="s">
        <v>82</v>
      </c>
      <c r="D69" s="210" t="s">
        <v>339</v>
      </c>
      <c r="E69" s="516"/>
      <c r="F69" s="520"/>
      <c r="G69" s="293" t="s">
        <v>153</v>
      </c>
      <c r="H69" s="160">
        <f t="shared" si="5"/>
        <v>0</v>
      </c>
      <c r="I69" s="725"/>
      <c r="J69" s="725"/>
    </row>
    <row r="70" spans="1:10" s="290" customFormat="1" ht="15" customHeight="1" x14ac:dyDescent="0.25">
      <c r="A70" s="20" t="s">
        <v>731</v>
      </c>
      <c r="B70" s="21" t="s">
        <v>732</v>
      </c>
      <c r="C70" s="20" t="s">
        <v>82</v>
      </c>
      <c r="D70" s="210" t="s">
        <v>339</v>
      </c>
      <c r="E70" s="516"/>
      <c r="F70" s="520"/>
      <c r="G70" s="293" t="s">
        <v>153</v>
      </c>
      <c r="H70" s="160">
        <f t="shared" si="5"/>
        <v>0</v>
      </c>
      <c r="I70" s="725"/>
      <c r="J70" s="725"/>
    </row>
    <row r="71" spans="1:10" s="290" customFormat="1" ht="15" customHeight="1" x14ac:dyDescent="0.25">
      <c r="A71" s="20" t="s">
        <v>733</v>
      </c>
      <c r="B71" s="21" t="s">
        <v>734</v>
      </c>
      <c r="C71" s="20" t="s">
        <v>82</v>
      </c>
      <c r="D71" s="210" t="s">
        <v>339</v>
      </c>
      <c r="E71" s="516"/>
      <c r="F71" s="520"/>
      <c r="G71" s="293" t="s">
        <v>153</v>
      </c>
      <c r="H71" s="160">
        <f t="shared" si="5"/>
        <v>0</v>
      </c>
      <c r="I71" s="725"/>
      <c r="J71" s="725"/>
    </row>
    <row r="72" spans="1:10" s="290" customFormat="1" ht="15" customHeight="1" x14ac:dyDescent="0.25">
      <c r="A72" s="20" t="s">
        <v>735</v>
      </c>
      <c r="B72" s="21" t="s">
        <v>736</v>
      </c>
      <c r="C72" s="20" t="s">
        <v>82</v>
      </c>
      <c r="D72" s="210" t="s">
        <v>339</v>
      </c>
      <c r="E72" s="516"/>
      <c r="F72" s="520"/>
      <c r="G72" s="293" t="s">
        <v>153</v>
      </c>
      <c r="H72" s="160">
        <f t="shared" si="5"/>
        <v>0</v>
      </c>
      <c r="I72" s="725"/>
      <c r="J72" s="725"/>
    </row>
    <row r="73" spans="1:10" s="290" customFormat="1" ht="15" customHeight="1" x14ac:dyDescent="0.25">
      <c r="A73" s="20" t="s">
        <v>737</v>
      </c>
      <c r="B73" s="21" t="s">
        <v>738</v>
      </c>
      <c r="C73" s="20" t="s">
        <v>82</v>
      </c>
      <c r="D73" s="210" t="s">
        <v>339</v>
      </c>
      <c r="E73" s="516"/>
      <c r="F73" s="520"/>
      <c r="G73" s="293" t="s">
        <v>153</v>
      </c>
      <c r="H73" s="160">
        <f t="shared" si="5"/>
        <v>0</v>
      </c>
      <c r="I73" s="725"/>
      <c r="J73" s="725"/>
    </row>
    <row r="74" spans="1:10" s="290" customFormat="1" ht="15" customHeight="1" x14ac:dyDescent="0.25">
      <c r="A74" s="20" t="s">
        <v>739</v>
      </c>
      <c r="B74" s="21" t="s">
        <v>740</v>
      </c>
      <c r="C74" s="20" t="s">
        <v>84</v>
      </c>
      <c r="D74" s="210" t="s">
        <v>339</v>
      </c>
      <c r="E74" s="516"/>
      <c r="F74" s="520"/>
      <c r="G74" s="293" t="s">
        <v>153</v>
      </c>
      <c r="H74" s="160">
        <f t="shared" ref="H74:H81" si="6">E74*F74</f>
        <v>0</v>
      </c>
      <c r="I74" s="725"/>
      <c r="J74" s="725"/>
    </row>
    <row r="75" spans="1:10" s="290" customFormat="1" ht="15" customHeight="1" x14ac:dyDescent="0.25">
      <c r="A75" s="20" t="s">
        <v>741</v>
      </c>
      <c r="B75" s="21" t="s">
        <v>742</v>
      </c>
      <c r="C75" s="20" t="s">
        <v>84</v>
      </c>
      <c r="D75" s="210" t="s">
        <v>339</v>
      </c>
      <c r="E75" s="516"/>
      <c r="F75" s="520"/>
      <c r="G75" s="293" t="s">
        <v>153</v>
      </c>
      <c r="H75" s="160">
        <f t="shared" si="6"/>
        <v>0</v>
      </c>
      <c r="I75" s="725"/>
      <c r="J75" s="725"/>
    </row>
    <row r="76" spans="1:10" s="290" customFormat="1" ht="15" customHeight="1" x14ac:dyDescent="0.25">
      <c r="A76" s="20" t="s">
        <v>743</v>
      </c>
      <c r="B76" s="21" t="s">
        <v>744</v>
      </c>
      <c r="C76" s="20" t="s">
        <v>84</v>
      </c>
      <c r="D76" s="210" t="s">
        <v>339</v>
      </c>
      <c r="E76" s="516"/>
      <c r="F76" s="520"/>
      <c r="G76" s="293" t="s">
        <v>153</v>
      </c>
      <c r="H76" s="160">
        <f t="shared" si="6"/>
        <v>0</v>
      </c>
      <c r="I76" s="725"/>
      <c r="J76" s="725"/>
    </row>
    <row r="77" spans="1:10" s="290" customFormat="1" ht="15" customHeight="1" x14ac:dyDescent="0.25">
      <c r="A77" s="20" t="s">
        <v>745</v>
      </c>
      <c r="B77" s="21" t="s">
        <v>223</v>
      </c>
      <c r="C77" s="20" t="s">
        <v>84</v>
      </c>
      <c r="D77" s="21" t="s">
        <v>339</v>
      </c>
      <c r="E77" s="516"/>
      <c r="F77" s="520"/>
      <c r="G77" s="293" t="s">
        <v>153</v>
      </c>
      <c r="H77" s="160">
        <f t="shared" si="6"/>
        <v>0</v>
      </c>
      <c r="I77" s="725"/>
      <c r="J77" s="725"/>
    </row>
    <row r="78" spans="1:10" s="290" customFormat="1" ht="15" customHeight="1" x14ac:dyDescent="0.25">
      <c r="A78" s="20" t="s">
        <v>746</v>
      </c>
      <c r="B78" s="21" t="s">
        <v>747</v>
      </c>
      <c r="C78" s="20" t="s">
        <v>84</v>
      </c>
      <c r="D78" s="21" t="s">
        <v>339</v>
      </c>
      <c r="E78" s="516"/>
      <c r="F78" s="520"/>
      <c r="G78" s="293" t="s">
        <v>153</v>
      </c>
      <c r="H78" s="160">
        <f t="shared" si="6"/>
        <v>0</v>
      </c>
      <c r="I78" s="725"/>
      <c r="J78" s="725"/>
    </row>
    <row r="79" spans="1:10" s="290" customFormat="1" ht="15" customHeight="1" x14ac:dyDescent="0.25">
      <c r="A79" s="20" t="s">
        <v>748</v>
      </c>
      <c r="B79" s="21" t="s">
        <v>749</v>
      </c>
      <c r="C79" s="20" t="s">
        <v>84</v>
      </c>
      <c r="D79" s="21" t="s">
        <v>339</v>
      </c>
      <c r="E79" s="516"/>
      <c r="F79" s="520"/>
      <c r="G79" s="293" t="s">
        <v>153</v>
      </c>
      <c r="H79" s="160">
        <f t="shared" si="6"/>
        <v>0</v>
      </c>
      <c r="I79" s="725"/>
      <c r="J79" s="725"/>
    </row>
    <row r="80" spans="1:10" s="290" customFormat="1" ht="15" customHeight="1" x14ac:dyDescent="0.25">
      <c r="A80" s="20" t="s">
        <v>750</v>
      </c>
      <c r="B80" s="21" t="s">
        <v>751</v>
      </c>
      <c r="C80" s="20" t="s">
        <v>84</v>
      </c>
      <c r="D80" s="21" t="s">
        <v>339</v>
      </c>
      <c r="E80" s="516"/>
      <c r="F80" s="520"/>
      <c r="G80" s="293" t="s">
        <v>153</v>
      </c>
      <c r="H80" s="160">
        <f t="shared" si="6"/>
        <v>0</v>
      </c>
      <c r="I80" s="725"/>
      <c r="J80" s="725"/>
    </row>
    <row r="81" spans="1:10" s="290" customFormat="1" ht="15" customHeight="1" x14ac:dyDescent="0.25">
      <c r="A81" s="20" t="s">
        <v>752</v>
      </c>
      <c r="B81" s="21" t="s">
        <v>753</v>
      </c>
      <c r="C81" s="20" t="s">
        <v>84</v>
      </c>
      <c r="D81" s="21" t="s">
        <v>339</v>
      </c>
      <c r="E81" s="516"/>
      <c r="F81" s="520"/>
      <c r="G81" s="293" t="s">
        <v>153</v>
      </c>
      <c r="H81" s="160">
        <f t="shared" si="6"/>
        <v>0</v>
      </c>
      <c r="I81" s="725"/>
      <c r="J81" s="725"/>
    </row>
    <row r="82" spans="1:10" s="290" customFormat="1" ht="15" customHeight="1" x14ac:dyDescent="0.25">
      <c r="A82" s="20" t="s">
        <v>754</v>
      </c>
      <c r="B82" s="21" t="s">
        <v>675</v>
      </c>
      <c r="C82" s="20" t="s">
        <v>84</v>
      </c>
      <c r="D82" s="21" t="s">
        <v>162</v>
      </c>
      <c r="E82" s="516"/>
      <c r="F82" s="293">
        <v>10.5</v>
      </c>
      <c r="G82" s="293" t="s">
        <v>153</v>
      </c>
      <c r="H82" s="160">
        <f t="shared" ref="H82:H92" si="7">E82*F82</f>
        <v>0</v>
      </c>
      <c r="I82" s="725"/>
      <c r="J82" s="725"/>
    </row>
    <row r="83" spans="1:10" s="290" customFormat="1" ht="15" customHeight="1" x14ac:dyDescent="0.25">
      <c r="A83" s="20" t="s">
        <v>755</v>
      </c>
      <c r="B83" s="21" t="s">
        <v>676</v>
      </c>
      <c r="C83" s="20" t="s">
        <v>84</v>
      </c>
      <c r="D83" s="21" t="s">
        <v>162</v>
      </c>
      <c r="E83" s="516"/>
      <c r="F83" s="293">
        <v>10.5</v>
      </c>
      <c r="G83" s="293" t="s">
        <v>153</v>
      </c>
      <c r="H83" s="160">
        <f t="shared" si="7"/>
        <v>0</v>
      </c>
      <c r="I83" s="725"/>
      <c r="J83" s="725"/>
    </row>
    <row r="84" spans="1:10" s="290" customFormat="1" ht="15" customHeight="1" x14ac:dyDescent="0.25">
      <c r="A84" s="316" t="s">
        <v>754</v>
      </c>
      <c r="B84" s="21" t="s">
        <v>681</v>
      </c>
      <c r="C84" s="20" t="s">
        <v>64</v>
      </c>
      <c r="D84" s="21" t="s">
        <v>682</v>
      </c>
      <c r="E84" s="516"/>
      <c r="F84" s="293">
        <v>0.8</v>
      </c>
      <c r="G84" s="293" t="s">
        <v>153</v>
      </c>
      <c r="H84" s="160">
        <f t="shared" si="7"/>
        <v>0</v>
      </c>
      <c r="I84" s="725"/>
      <c r="J84" s="725"/>
    </row>
    <row r="85" spans="1:10" s="290" customFormat="1" ht="15" customHeight="1" x14ac:dyDescent="0.25">
      <c r="A85" s="316" t="s">
        <v>755</v>
      </c>
      <c r="B85" s="21" t="s">
        <v>684</v>
      </c>
      <c r="C85" s="20" t="s">
        <v>64</v>
      </c>
      <c r="D85" s="21" t="s">
        <v>756</v>
      </c>
      <c r="E85" s="516"/>
      <c r="F85" s="293">
        <v>13</v>
      </c>
      <c r="G85" s="293" t="s">
        <v>153</v>
      </c>
      <c r="H85" s="160">
        <f t="shared" si="7"/>
        <v>0</v>
      </c>
      <c r="I85" s="725"/>
      <c r="J85" s="725"/>
    </row>
    <row r="86" spans="1:10" s="290" customFormat="1" ht="15" customHeight="1" x14ac:dyDescent="0.25">
      <c r="A86" s="20" t="s">
        <v>689</v>
      </c>
      <c r="B86" s="21" t="s">
        <v>323</v>
      </c>
      <c r="C86" s="20" t="s">
        <v>70</v>
      </c>
      <c r="D86" s="21" t="s">
        <v>239</v>
      </c>
      <c r="E86" s="516"/>
      <c r="F86" s="520"/>
      <c r="G86" s="293" t="s">
        <v>153</v>
      </c>
      <c r="H86" s="160">
        <f t="shared" si="7"/>
        <v>0</v>
      </c>
      <c r="I86" s="725"/>
      <c r="J86" s="725"/>
    </row>
    <row r="87" spans="1:10" s="290" customFormat="1" ht="15" customHeight="1" x14ac:dyDescent="0.25">
      <c r="A87" s="20" t="s">
        <v>690</v>
      </c>
      <c r="B87" s="21" t="s">
        <v>691</v>
      </c>
      <c r="C87" s="20" t="s">
        <v>70</v>
      </c>
      <c r="D87" s="21" t="s">
        <v>239</v>
      </c>
      <c r="E87" s="516"/>
      <c r="F87" s="520"/>
      <c r="G87" s="293" t="s">
        <v>153</v>
      </c>
      <c r="H87" s="160">
        <f t="shared" si="7"/>
        <v>0</v>
      </c>
      <c r="I87" s="725"/>
      <c r="J87" s="725"/>
    </row>
    <row r="88" spans="1:10" s="290" customFormat="1" ht="15" customHeight="1" x14ac:dyDescent="0.25">
      <c r="A88" s="20" t="s">
        <v>757</v>
      </c>
      <c r="B88" s="21" t="s">
        <v>758</v>
      </c>
      <c r="C88" s="20" t="s">
        <v>70</v>
      </c>
      <c r="D88" s="21" t="s">
        <v>239</v>
      </c>
      <c r="E88" s="516"/>
      <c r="F88" s="520"/>
      <c r="G88" s="293" t="s">
        <v>153</v>
      </c>
      <c r="H88" s="160">
        <f t="shared" si="7"/>
        <v>0</v>
      </c>
      <c r="I88" s="725"/>
      <c r="J88" s="725"/>
    </row>
    <row r="89" spans="1:10" s="290" customFormat="1" ht="15" customHeight="1" x14ac:dyDescent="0.25">
      <c r="A89" s="20" t="s">
        <v>692</v>
      </c>
      <c r="B89" s="26" t="s">
        <v>759</v>
      </c>
      <c r="C89" s="20" t="s">
        <v>70</v>
      </c>
      <c r="D89" s="21" t="s">
        <v>239</v>
      </c>
      <c r="E89" s="516"/>
      <c r="F89" s="520"/>
      <c r="G89" s="293" t="s">
        <v>153</v>
      </c>
      <c r="H89" s="160">
        <f t="shared" si="7"/>
        <v>0</v>
      </c>
      <c r="I89" s="725"/>
      <c r="J89" s="725"/>
    </row>
    <row r="90" spans="1:10" s="290" customFormat="1" ht="15" customHeight="1" x14ac:dyDescent="0.25">
      <c r="A90" s="20" t="s">
        <v>694</v>
      </c>
      <c r="B90" s="26" t="s">
        <v>760</v>
      </c>
      <c r="C90" s="20" t="s">
        <v>70</v>
      </c>
      <c r="D90" s="21" t="s">
        <v>239</v>
      </c>
      <c r="E90" s="516"/>
      <c r="F90" s="520"/>
      <c r="G90" s="293" t="s">
        <v>153</v>
      </c>
      <c r="H90" s="160">
        <f t="shared" si="7"/>
        <v>0</v>
      </c>
      <c r="I90" s="725"/>
      <c r="J90" s="725"/>
    </row>
    <row r="91" spans="1:10" s="290" customFormat="1" ht="15" customHeight="1" x14ac:dyDescent="0.25">
      <c r="A91" s="20" t="s">
        <v>696</v>
      </c>
      <c r="B91" s="26" t="s">
        <v>697</v>
      </c>
      <c r="C91" s="20" t="s">
        <v>70</v>
      </c>
      <c r="D91" s="21" t="s">
        <v>239</v>
      </c>
      <c r="E91" s="516"/>
      <c r="F91" s="520"/>
      <c r="G91" s="293" t="s">
        <v>153</v>
      </c>
      <c r="H91" s="160">
        <f t="shared" si="7"/>
        <v>0</v>
      </c>
      <c r="I91" s="725"/>
      <c r="J91" s="725"/>
    </row>
    <row r="92" spans="1:10" s="290" customFormat="1" ht="15" customHeight="1" x14ac:dyDescent="0.25">
      <c r="A92" s="20" t="s">
        <v>698</v>
      </c>
      <c r="B92" s="26" t="s">
        <v>699</v>
      </c>
      <c r="C92" s="20" t="s">
        <v>70</v>
      </c>
      <c r="D92" s="21" t="s">
        <v>239</v>
      </c>
      <c r="E92" s="516"/>
      <c r="F92" s="520"/>
      <c r="G92" s="293" t="s">
        <v>153</v>
      </c>
      <c r="H92" s="160">
        <f t="shared" si="7"/>
        <v>0</v>
      </c>
      <c r="I92" s="725"/>
      <c r="J92" s="725"/>
    </row>
    <row r="93" spans="1:10" s="290" customFormat="1" ht="15" customHeight="1" x14ac:dyDescent="0.25">
      <c r="E93" s="519"/>
      <c r="F93" s="521"/>
      <c r="G93" s="521"/>
      <c r="H93" s="524"/>
      <c r="I93" s="484"/>
      <c r="J93" s="484"/>
    </row>
    <row r="94" spans="1:10" s="290" customFormat="1" ht="15" customHeight="1" x14ac:dyDescent="0.25">
      <c r="A94" s="19" t="s">
        <v>761</v>
      </c>
      <c r="B94" s="332"/>
      <c r="C94" s="333"/>
      <c r="D94" s="332"/>
      <c r="E94" s="518"/>
      <c r="F94" s="334"/>
      <c r="G94" s="334"/>
      <c r="H94" s="335"/>
      <c r="I94" s="483"/>
      <c r="J94" s="483"/>
    </row>
    <row r="95" spans="1:10" s="290" customFormat="1" ht="15" customHeight="1" x14ac:dyDescent="0.25">
      <c r="A95" s="19" t="s">
        <v>208</v>
      </c>
      <c r="B95" s="19" t="s">
        <v>30</v>
      </c>
      <c r="C95" s="4"/>
      <c r="D95" s="4"/>
      <c r="E95" s="107"/>
      <c r="F95" s="336"/>
      <c r="G95" s="5"/>
      <c r="H95" s="171"/>
      <c r="I95" s="222"/>
      <c r="J95" s="222"/>
    </row>
    <row r="96" spans="1:10" s="290" customFormat="1" ht="15" customHeight="1" x14ac:dyDescent="0.25">
      <c r="A96" s="20" t="s">
        <v>209</v>
      </c>
      <c r="B96" s="210" t="s">
        <v>184</v>
      </c>
      <c r="C96" s="20" t="s">
        <v>80</v>
      </c>
      <c r="D96" s="21" t="s">
        <v>152</v>
      </c>
      <c r="E96" s="516"/>
      <c r="F96" s="293">
        <v>10.5</v>
      </c>
      <c r="G96" s="293">
        <v>21</v>
      </c>
      <c r="H96" s="160">
        <f>E96*F96</f>
        <v>0</v>
      </c>
      <c r="I96" s="600"/>
      <c r="J96" s="729"/>
    </row>
    <row r="97" spans="1:10" s="290" customFormat="1" ht="15" customHeight="1" x14ac:dyDescent="0.25">
      <c r="A97" s="20" t="s">
        <v>210</v>
      </c>
      <c r="B97" s="210" t="s">
        <v>211</v>
      </c>
      <c r="C97" s="20" t="s">
        <v>80</v>
      </c>
      <c r="D97" s="21" t="s">
        <v>162</v>
      </c>
      <c r="E97" s="516"/>
      <c r="F97" s="293">
        <v>10.5</v>
      </c>
      <c r="G97" s="293" t="s">
        <v>153</v>
      </c>
      <c r="H97" s="160">
        <f>E97*F97</f>
        <v>0</v>
      </c>
      <c r="I97" s="600"/>
      <c r="J97" s="729"/>
    </row>
    <row r="98" spans="1:10" s="290" customFormat="1" ht="15" customHeight="1" x14ac:dyDescent="0.25">
      <c r="A98" s="20" t="s">
        <v>212</v>
      </c>
      <c r="B98" s="210" t="s">
        <v>188</v>
      </c>
      <c r="C98" s="20" t="s">
        <v>80</v>
      </c>
      <c r="D98" s="21" t="s">
        <v>152</v>
      </c>
      <c r="E98" s="516"/>
      <c r="F98" s="293">
        <v>7</v>
      </c>
      <c r="G98" s="293">
        <v>21</v>
      </c>
      <c r="H98" s="160">
        <f>E98*F98</f>
        <v>0</v>
      </c>
      <c r="I98" s="600"/>
      <c r="J98" s="729"/>
    </row>
    <row r="99" spans="1:10" s="290" customFormat="1" ht="15" customHeight="1" x14ac:dyDescent="0.25">
      <c r="A99" s="4"/>
      <c r="B99" s="4"/>
      <c r="C99" s="4"/>
      <c r="D99" s="4"/>
      <c r="E99" s="107"/>
      <c r="F99" s="5"/>
      <c r="G99" s="5"/>
      <c r="H99" s="171"/>
      <c r="I99" s="222"/>
      <c r="J99" s="222"/>
    </row>
    <row r="100" spans="1:10" s="290" customFormat="1" ht="15" customHeight="1" x14ac:dyDescent="0.25">
      <c r="A100" s="19" t="s">
        <v>670</v>
      </c>
      <c r="B100" s="40" t="s">
        <v>39</v>
      </c>
      <c r="C100" s="4"/>
      <c r="D100" s="4"/>
      <c r="E100" s="107"/>
      <c r="F100" s="5"/>
      <c r="G100" s="5"/>
      <c r="H100" s="171"/>
      <c r="I100" s="222"/>
      <c r="J100" s="222"/>
    </row>
    <row r="101" spans="1:10" s="290" customFormat="1" ht="15" customHeight="1" x14ac:dyDescent="0.25">
      <c r="A101" s="20" t="s">
        <v>671</v>
      </c>
      <c r="B101" s="21" t="s">
        <v>190</v>
      </c>
      <c r="C101" s="20" t="s">
        <v>80</v>
      </c>
      <c r="D101" s="21" t="s">
        <v>152</v>
      </c>
      <c r="E101" s="516"/>
      <c r="F101" s="293">
        <v>2</v>
      </c>
      <c r="G101" s="293" t="s">
        <v>153</v>
      </c>
      <c r="H101" s="160">
        <f>E101*F101</f>
        <v>0</v>
      </c>
      <c r="I101" s="600"/>
      <c r="J101" s="729"/>
    </row>
    <row r="102" spans="1:10" s="290" customFormat="1" ht="15" customHeight="1" x14ac:dyDescent="0.25">
      <c r="A102" s="20" t="s">
        <v>762</v>
      </c>
      <c r="B102" s="21" t="s">
        <v>763</v>
      </c>
      <c r="C102" s="20" t="s">
        <v>84</v>
      </c>
      <c r="D102" s="21" t="s">
        <v>339</v>
      </c>
      <c r="E102" s="516"/>
      <c r="F102" s="520"/>
      <c r="G102" s="293" t="s">
        <v>153</v>
      </c>
      <c r="H102" s="160">
        <f t="shared" ref="H102:H112" si="8">E102*F102</f>
        <v>0</v>
      </c>
      <c r="I102" s="725"/>
      <c r="J102" s="725"/>
    </row>
    <row r="103" spans="1:10" s="290" customFormat="1" ht="15" customHeight="1" x14ac:dyDescent="0.25">
      <c r="A103" s="20" t="s">
        <v>764</v>
      </c>
      <c r="B103" s="21" t="s">
        <v>765</v>
      </c>
      <c r="C103" s="20" t="s">
        <v>84</v>
      </c>
      <c r="D103" s="21" t="s">
        <v>162</v>
      </c>
      <c r="E103" s="516"/>
      <c r="F103" s="520"/>
      <c r="G103" s="293" t="s">
        <v>153</v>
      </c>
      <c r="H103" s="160">
        <f t="shared" si="8"/>
        <v>0</v>
      </c>
      <c r="I103" s="725"/>
      <c r="J103" s="725"/>
    </row>
    <row r="104" spans="1:10" s="290" customFormat="1" ht="15" customHeight="1" x14ac:dyDescent="0.25">
      <c r="A104" s="20" t="s">
        <v>766</v>
      </c>
      <c r="B104" s="21" t="s">
        <v>767</v>
      </c>
      <c r="C104" s="20" t="s">
        <v>84</v>
      </c>
      <c r="D104" s="21" t="s">
        <v>339</v>
      </c>
      <c r="E104" s="516"/>
      <c r="F104" s="520"/>
      <c r="G104" s="293" t="s">
        <v>153</v>
      </c>
      <c r="H104" s="160">
        <f t="shared" si="8"/>
        <v>0</v>
      </c>
      <c r="I104" s="725"/>
      <c r="J104" s="725"/>
    </row>
    <row r="105" spans="1:10" s="290" customFormat="1" ht="15" customHeight="1" x14ac:dyDescent="0.25">
      <c r="A105" s="20" t="s">
        <v>739</v>
      </c>
      <c r="B105" s="29" t="s">
        <v>768</v>
      </c>
      <c r="C105" s="20" t="s">
        <v>84</v>
      </c>
      <c r="D105" s="21" t="s">
        <v>339</v>
      </c>
      <c r="E105" s="516"/>
      <c r="F105" s="520"/>
      <c r="G105" s="293" t="s">
        <v>153</v>
      </c>
      <c r="H105" s="160">
        <f t="shared" si="8"/>
        <v>0</v>
      </c>
      <c r="I105" s="725"/>
      <c r="J105" s="725"/>
    </row>
    <row r="106" spans="1:10" s="290" customFormat="1" ht="15" customHeight="1" x14ac:dyDescent="0.25">
      <c r="A106" s="20" t="s">
        <v>741</v>
      </c>
      <c r="B106" s="21" t="s">
        <v>742</v>
      </c>
      <c r="C106" s="20" t="s">
        <v>84</v>
      </c>
      <c r="D106" s="21" t="s">
        <v>339</v>
      </c>
      <c r="E106" s="516"/>
      <c r="F106" s="520"/>
      <c r="G106" s="293" t="s">
        <v>153</v>
      </c>
      <c r="H106" s="160">
        <f t="shared" si="8"/>
        <v>0</v>
      </c>
      <c r="I106" s="725"/>
      <c r="J106" s="725"/>
    </row>
    <row r="107" spans="1:10" s="290" customFormat="1" ht="15" customHeight="1" x14ac:dyDescent="0.25">
      <c r="A107" s="20" t="s">
        <v>743</v>
      </c>
      <c r="B107" s="21" t="s">
        <v>744</v>
      </c>
      <c r="C107" s="20" t="s">
        <v>84</v>
      </c>
      <c r="D107" s="21" t="s">
        <v>339</v>
      </c>
      <c r="E107" s="516"/>
      <c r="F107" s="520"/>
      <c r="G107" s="293" t="s">
        <v>153</v>
      </c>
      <c r="H107" s="160">
        <f t="shared" si="8"/>
        <v>0</v>
      </c>
      <c r="I107" s="725"/>
      <c r="J107" s="725"/>
    </row>
    <row r="108" spans="1:10" s="290" customFormat="1" ht="15" customHeight="1" x14ac:dyDescent="0.25">
      <c r="A108" s="20" t="s">
        <v>769</v>
      </c>
      <c r="B108" s="21" t="s">
        <v>770</v>
      </c>
      <c r="C108" s="20" t="s">
        <v>84</v>
      </c>
      <c r="D108" s="21" t="s">
        <v>339</v>
      </c>
      <c r="E108" s="516"/>
      <c r="F108" s="520"/>
      <c r="G108" s="293" t="s">
        <v>153</v>
      </c>
      <c r="H108" s="160">
        <f t="shared" si="8"/>
        <v>0</v>
      </c>
      <c r="I108" s="725"/>
      <c r="J108" s="725"/>
    </row>
    <row r="109" spans="1:10" s="290" customFormat="1" ht="15" customHeight="1" x14ac:dyDescent="0.25">
      <c r="A109" s="20" t="s">
        <v>771</v>
      </c>
      <c r="B109" s="21" t="s">
        <v>772</v>
      </c>
      <c r="C109" s="20" t="s">
        <v>84</v>
      </c>
      <c r="D109" s="21" t="s">
        <v>339</v>
      </c>
      <c r="E109" s="516"/>
      <c r="F109" s="520"/>
      <c r="G109" s="293" t="s">
        <v>153</v>
      </c>
      <c r="H109" s="160">
        <f t="shared" si="8"/>
        <v>0</v>
      </c>
      <c r="I109" s="725"/>
      <c r="J109" s="725"/>
    </row>
    <row r="110" spans="1:10" s="290" customFormat="1" ht="15" customHeight="1" x14ac:dyDescent="0.25">
      <c r="A110" s="20" t="s">
        <v>773</v>
      </c>
      <c r="B110" s="21" t="s">
        <v>774</v>
      </c>
      <c r="C110" s="20" t="s">
        <v>84</v>
      </c>
      <c r="D110" s="21" t="s">
        <v>339</v>
      </c>
      <c r="E110" s="516"/>
      <c r="F110" s="520"/>
      <c r="G110" s="293" t="s">
        <v>153</v>
      </c>
      <c r="H110" s="160">
        <f t="shared" si="8"/>
        <v>0</v>
      </c>
      <c r="I110" s="725"/>
      <c r="J110" s="725"/>
    </row>
    <row r="111" spans="1:10" s="290" customFormat="1" ht="15" customHeight="1" x14ac:dyDescent="0.25">
      <c r="A111" s="20" t="s">
        <v>748</v>
      </c>
      <c r="B111" s="21" t="s">
        <v>223</v>
      </c>
      <c r="C111" s="20" t="s">
        <v>84</v>
      </c>
      <c r="D111" s="21" t="s">
        <v>339</v>
      </c>
      <c r="E111" s="516"/>
      <c r="F111" s="520"/>
      <c r="G111" s="293" t="s">
        <v>153</v>
      </c>
      <c r="H111" s="160">
        <f t="shared" si="8"/>
        <v>0</v>
      </c>
      <c r="I111" s="725"/>
      <c r="J111" s="725"/>
    </row>
    <row r="112" spans="1:10" s="290" customFormat="1" ht="15" customHeight="1" x14ac:dyDescent="0.25">
      <c r="A112" s="20" t="s">
        <v>750</v>
      </c>
      <c r="B112" s="21" t="s">
        <v>747</v>
      </c>
      <c r="C112" s="20" t="s">
        <v>84</v>
      </c>
      <c r="D112" s="21" t="s">
        <v>339</v>
      </c>
      <c r="E112" s="516"/>
      <c r="F112" s="520"/>
      <c r="G112" s="293" t="s">
        <v>153</v>
      </c>
      <c r="H112" s="160">
        <f t="shared" si="8"/>
        <v>0</v>
      </c>
      <c r="I112" s="728"/>
      <c r="J112" s="728"/>
    </row>
    <row r="113" spans="1:10" s="290" customFormat="1" ht="15" customHeight="1" x14ac:dyDescent="0.25">
      <c r="A113" s="20" t="s">
        <v>754</v>
      </c>
      <c r="B113" s="21" t="s">
        <v>675</v>
      </c>
      <c r="C113" s="20" t="s">
        <v>84</v>
      </c>
      <c r="D113" s="21" t="s">
        <v>162</v>
      </c>
      <c r="E113" s="516"/>
      <c r="F113" s="293">
        <v>10.5</v>
      </c>
      <c r="G113" s="293" t="s">
        <v>153</v>
      </c>
      <c r="H113" s="160">
        <f t="shared" ref="H113:H123" si="9">E113*F113</f>
        <v>0</v>
      </c>
      <c r="I113" s="725"/>
      <c r="J113" s="725"/>
    </row>
    <row r="114" spans="1:10" s="290" customFormat="1" ht="15" customHeight="1" x14ac:dyDescent="0.25">
      <c r="A114" s="20" t="s">
        <v>755</v>
      </c>
      <c r="B114" s="21" t="s">
        <v>676</v>
      </c>
      <c r="C114" s="20" t="s">
        <v>84</v>
      </c>
      <c r="D114" s="21" t="s">
        <v>162</v>
      </c>
      <c r="E114" s="516"/>
      <c r="F114" s="293">
        <v>10.5</v>
      </c>
      <c r="G114" s="293" t="s">
        <v>153</v>
      </c>
      <c r="H114" s="160">
        <f t="shared" si="9"/>
        <v>0</v>
      </c>
      <c r="I114" s="725"/>
      <c r="J114" s="725"/>
    </row>
    <row r="115" spans="1:10" s="290" customFormat="1" ht="15" customHeight="1" x14ac:dyDescent="0.25">
      <c r="A115" s="20" t="s">
        <v>689</v>
      </c>
      <c r="B115" s="21" t="s">
        <v>323</v>
      </c>
      <c r="C115" s="20" t="s">
        <v>70</v>
      </c>
      <c r="D115" s="21" t="s">
        <v>239</v>
      </c>
      <c r="E115" s="516"/>
      <c r="F115" s="293">
        <v>15</v>
      </c>
      <c r="G115" s="293" t="s">
        <v>153</v>
      </c>
      <c r="H115" s="160">
        <f t="shared" si="9"/>
        <v>0</v>
      </c>
      <c r="I115" s="725"/>
      <c r="J115" s="725"/>
    </row>
    <row r="116" spans="1:10" s="290" customFormat="1" ht="15" customHeight="1" x14ac:dyDescent="0.25">
      <c r="A116" s="20" t="s">
        <v>690</v>
      </c>
      <c r="B116" s="21" t="s">
        <v>691</v>
      </c>
      <c r="C116" s="20" t="s">
        <v>70</v>
      </c>
      <c r="D116" s="21" t="s">
        <v>239</v>
      </c>
      <c r="E116" s="516"/>
      <c r="F116" s="293">
        <v>15</v>
      </c>
      <c r="G116" s="293" t="s">
        <v>153</v>
      </c>
      <c r="H116" s="160">
        <f t="shared" si="9"/>
        <v>0</v>
      </c>
      <c r="I116" s="725"/>
      <c r="J116" s="725"/>
    </row>
    <row r="117" spans="1:10" s="290" customFormat="1" ht="15" customHeight="1" x14ac:dyDescent="0.25">
      <c r="A117" s="20" t="s">
        <v>698</v>
      </c>
      <c r="B117" s="26" t="s">
        <v>776</v>
      </c>
      <c r="C117" s="20" t="s">
        <v>70</v>
      </c>
      <c r="D117" s="21" t="s">
        <v>239</v>
      </c>
      <c r="E117" s="516"/>
      <c r="F117" s="520"/>
      <c r="G117" s="293" t="s">
        <v>153</v>
      </c>
      <c r="H117" s="160">
        <f t="shared" si="9"/>
        <v>0</v>
      </c>
      <c r="I117" s="725"/>
      <c r="J117" s="725"/>
    </row>
    <row r="118" spans="1:10" s="290" customFormat="1" ht="15" customHeight="1" x14ac:dyDescent="0.25">
      <c r="A118" s="20" t="s">
        <v>777</v>
      </c>
      <c r="B118" s="21" t="s">
        <v>778</v>
      </c>
      <c r="C118" s="20" t="s">
        <v>70</v>
      </c>
      <c r="D118" s="21" t="s">
        <v>239</v>
      </c>
      <c r="E118" s="516"/>
      <c r="F118" s="520"/>
      <c r="G118" s="293" t="s">
        <v>153</v>
      </c>
      <c r="H118" s="160">
        <f t="shared" si="9"/>
        <v>0</v>
      </c>
      <c r="I118" s="725"/>
      <c r="J118" s="725"/>
    </row>
    <row r="119" spans="1:10" s="290" customFormat="1" ht="15" customHeight="1" x14ac:dyDescent="0.25">
      <c r="A119" s="20" t="s">
        <v>779</v>
      </c>
      <c r="B119" s="21" t="s">
        <v>780</v>
      </c>
      <c r="C119" s="20" t="s">
        <v>70</v>
      </c>
      <c r="D119" s="21" t="s">
        <v>239</v>
      </c>
      <c r="E119" s="516"/>
      <c r="F119" s="520"/>
      <c r="G119" s="293" t="s">
        <v>153</v>
      </c>
      <c r="H119" s="160">
        <f t="shared" si="9"/>
        <v>0</v>
      </c>
      <c r="I119" s="725"/>
      <c r="J119" s="725"/>
    </row>
    <row r="120" spans="1:10" s="290" customFormat="1" ht="15" customHeight="1" x14ac:dyDescent="0.25">
      <c r="A120" s="20" t="s">
        <v>692</v>
      </c>
      <c r="B120" s="26" t="s">
        <v>759</v>
      </c>
      <c r="C120" s="20" t="s">
        <v>70</v>
      </c>
      <c r="D120" s="21" t="s">
        <v>239</v>
      </c>
      <c r="E120" s="516"/>
      <c r="F120" s="520"/>
      <c r="G120" s="293" t="s">
        <v>153</v>
      </c>
      <c r="H120" s="160">
        <f t="shared" si="9"/>
        <v>0</v>
      </c>
      <c r="I120" s="725"/>
      <c r="J120" s="725"/>
    </row>
    <row r="121" spans="1:10" s="290" customFormat="1" ht="15" customHeight="1" x14ac:dyDescent="0.25">
      <c r="A121" s="20" t="s">
        <v>694</v>
      </c>
      <c r="B121" s="26" t="s">
        <v>760</v>
      </c>
      <c r="C121" s="20" t="s">
        <v>70</v>
      </c>
      <c r="D121" s="21" t="s">
        <v>239</v>
      </c>
      <c r="E121" s="516"/>
      <c r="F121" s="520"/>
      <c r="G121" s="293" t="s">
        <v>153</v>
      </c>
      <c r="H121" s="160">
        <f t="shared" si="9"/>
        <v>0</v>
      </c>
      <c r="I121" s="725"/>
      <c r="J121" s="725"/>
    </row>
    <row r="122" spans="1:10" s="290" customFormat="1" ht="15" customHeight="1" x14ac:dyDescent="0.25">
      <c r="A122" s="20" t="s">
        <v>696</v>
      </c>
      <c r="B122" s="26" t="s">
        <v>697</v>
      </c>
      <c r="C122" s="20" t="s">
        <v>70</v>
      </c>
      <c r="D122" s="21" t="s">
        <v>239</v>
      </c>
      <c r="E122" s="516"/>
      <c r="F122" s="520"/>
      <c r="G122" s="293" t="s">
        <v>153</v>
      </c>
      <c r="H122" s="160">
        <f t="shared" si="9"/>
        <v>0</v>
      </c>
      <c r="I122" s="725"/>
      <c r="J122" s="725"/>
    </row>
    <row r="123" spans="1:10" s="290" customFormat="1" ht="15" customHeight="1" x14ac:dyDescent="0.25">
      <c r="A123" s="20" t="s">
        <v>698</v>
      </c>
      <c r="B123" s="26" t="s">
        <v>699</v>
      </c>
      <c r="C123" s="20" t="s">
        <v>70</v>
      </c>
      <c r="D123" s="21" t="s">
        <v>239</v>
      </c>
      <c r="E123" s="516"/>
      <c r="F123" s="520"/>
      <c r="G123" s="293" t="s">
        <v>153</v>
      </c>
      <c r="H123" s="160">
        <f t="shared" si="9"/>
        <v>0</v>
      </c>
      <c r="I123" s="725"/>
      <c r="J123" s="725"/>
    </row>
    <row r="124" spans="1:10" s="290" customFormat="1" ht="15" customHeight="1" x14ac:dyDescent="0.25">
      <c r="E124" s="519"/>
      <c r="F124" s="521"/>
      <c r="G124" s="521"/>
      <c r="H124" s="524"/>
      <c r="I124" s="484"/>
      <c r="J124" s="484"/>
    </row>
    <row r="125" spans="1:10" s="290" customFormat="1" ht="15" customHeight="1" x14ac:dyDescent="0.25">
      <c r="A125" s="19" t="s">
        <v>781</v>
      </c>
      <c r="B125" s="332"/>
      <c r="C125" s="333"/>
      <c r="D125" s="332"/>
      <c r="E125" s="518"/>
      <c r="F125" s="334"/>
      <c r="G125" s="334"/>
      <c r="H125" s="335"/>
      <c r="I125" s="483"/>
      <c r="J125" s="483"/>
    </row>
    <row r="126" spans="1:10" s="290" customFormat="1" ht="15" customHeight="1" x14ac:dyDescent="0.25">
      <c r="A126" s="19" t="s">
        <v>208</v>
      </c>
      <c r="B126" s="19" t="s">
        <v>30</v>
      </c>
      <c r="C126" s="4"/>
      <c r="D126" s="4"/>
      <c r="E126" s="107"/>
      <c r="F126" s="336"/>
      <c r="G126" s="5"/>
      <c r="H126" s="171"/>
      <c r="I126" s="222"/>
      <c r="J126" s="222"/>
    </row>
    <row r="127" spans="1:10" s="290" customFormat="1" ht="15" customHeight="1" x14ac:dyDescent="0.25">
      <c r="A127" s="20" t="s">
        <v>209</v>
      </c>
      <c r="B127" s="210" t="s">
        <v>184</v>
      </c>
      <c r="C127" s="20" t="s">
        <v>80</v>
      </c>
      <c r="D127" s="21" t="s">
        <v>152</v>
      </c>
      <c r="E127" s="516"/>
      <c r="F127" s="293">
        <v>10.5</v>
      </c>
      <c r="G127" s="293">
        <v>21</v>
      </c>
      <c r="H127" s="160">
        <f>E127*F127</f>
        <v>0</v>
      </c>
      <c r="I127" s="725"/>
      <c r="J127" s="725"/>
    </row>
    <row r="128" spans="1:10" s="290" customFormat="1" ht="15" customHeight="1" x14ac:dyDescent="0.25">
      <c r="A128" s="20" t="s">
        <v>210</v>
      </c>
      <c r="B128" s="210" t="s">
        <v>211</v>
      </c>
      <c r="C128" s="20" t="s">
        <v>80</v>
      </c>
      <c r="D128" s="21" t="s">
        <v>162</v>
      </c>
      <c r="E128" s="516"/>
      <c r="F128" s="293">
        <v>10.5</v>
      </c>
      <c r="G128" s="293" t="s">
        <v>153</v>
      </c>
      <c r="H128" s="160">
        <f>E128*F128</f>
        <v>0</v>
      </c>
      <c r="I128" s="725"/>
      <c r="J128" s="725"/>
    </row>
    <row r="129" spans="1:10" s="290" customFormat="1" ht="15" customHeight="1" x14ac:dyDescent="0.25">
      <c r="A129" s="20" t="s">
        <v>212</v>
      </c>
      <c r="B129" s="210" t="s">
        <v>188</v>
      </c>
      <c r="C129" s="20" t="s">
        <v>80</v>
      </c>
      <c r="D129" s="21" t="s">
        <v>152</v>
      </c>
      <c r="E129" s="516"/>
      <c r="F129" s="293">
        <v>7</v>
      </c>
      <c r="G129" s="293">
        <v>21</v>
      </c>
      <c r="H129" s="160">
        <f>E129*F129</f>
        <v>0</v>
      </c>
      <c r="I129" s="725"/>
      <c r="J129" s="725"/>
    </row>
    <row r="130" spans="1:10" s="290" customFormat="1" ht="15" customHeight="1" x14ac:dyDescent="0.25">
      <c r="A130" s="4"/>
      <c r="B130" s="4"/>
      <c r="C130" s="4"/>
      <c r="D130" s="4"/>
      <c r="E130" s="107"/>
      <c r="F130" s="5"/>
      <c r="G130" s="5"/>
      <c r="H130" s="171"/>
      <c r="I130" s="222"/>
      <c r="J130" s="222"/>
    </row>
    <row r="131" spans="1:10" s="290" customFormat="1" ht="15" customHeight="1" x14ac:dyDescent="0.25">
      <c r="A131" s="19" t="s">
        <v>670</v>
      </c>
      <c r="B131" s="40" t="s">
        <v>39</v>
      </c>
      <c r="C131" s="4"/>
      <c r="D131" s="4"/>
      <c r="E131" s="107"/>
      <c r="F131" s="5"/>
      <c r="G131" s="5"/>
      <c r="H131" s="171"/>
      <c r="I131" s="222"/>
      <c r="J131" s="222"/>
    </row>
    <row r="132" spans="1:10" s="290" customFormat="1" ht="15" customHeight="1" x14ac:dyDescent="0.25">
      <c r="A132" s="20" t="s">
        <v>671</v>
      </c>
      <c r="B132" s="21" t="s">
        <v>190</v>
      </c>
      <c r="C132" s="20" t="s">
        <v>80</v>
      </c>
      <c r="D132" s="21" t="s">
        <v>152</v>
      </c>
      <c r="E132" s="516"/>
      <c r="F132" s="293">
        <v>2</v>
      </c>
      <c r="G132" s="293" t="s">
        <v>153</v>
      </c>
      <c r="H132" s="160">
        <f>E132*F132</f>
        <v>0</v>
      </c>
      <c r="I132" s="725"/>
      <c r="J132" s="725"/>
    </row>
    <row r="133" spans="1:10" s="290" customFormat="1" ht="15" customHeight="1" x14ac:dyDescent="0.25">
      <c r="A133" s="20" t="s">
        <v>727</v>
      </c>
      <c r="B133" s="21" t="s">
        <v>734</v>
      </c>
      <c r="C133" s="20" t="s">
        <v>82</v>
      </c>
      <c r="D133" s="21" t="s">
        <v>339</v>
      </c>
      <c r="E133" s="516"/>
      <c r="F133" s="520"/>
      <c r="G133" s="293" t="s">
        <v>153</v>
      </c>
      <c r="H133" s="160">
        <f>E133*F133</f>
        <v>0</v>
      </c>
      <c r="I133" s="725"/>
      <c r="J133" s="725"/>
    </row>
    <row r="134" spans="1:10" s="290" customFormat="1" ht="15" customHeight="1" x14ac:dyDescent="0.25">
      <c r="A134" s="20" t="s">
        <v>729</v>
      </c>
      <c r="B134" s="21" t="s">
        <v>736</v>
      </c>
      <c r="C134" s="20" t="s">
        <v>82</v>
      </c>
      <c r="D134" s="21" t="s">
        <v>339</v>
      </c>
      <c r="E134" s="516"/>
      <c r="F134" s="520"/>
      <c r="G134" s="293" t="s">
        <v>153</v>
      </c>
      <c r="H134" s="160">
        <f>E134*F134</f>
        <v>0</v>
      </c>
      <c r="I134" s="725"/>
      <c r="J134" s="725"/>
    </row>
    <row r="135" spans="1:10" s="290" customFormat="1" ht="15" customHeight="1" x14ac:dyDescent="0.25">
      <c r="A135" s="20" t="s">
        <v>731</v>
      </c>
      <c r="B135" s="21" t="s">
        <v>738</v>
      </c>
      <c r="C135" s="20" t="s">
        <v>82</v>
      </c>
      <c r="D135" s="21" t="s">
        <v>339</v>
      </c>
      <c r="E135" s="516"/>
      <c r="F135" s="520"/>
      <c r="G135" s="293" t="s">
        <v>153</v>
      </c>
      <c r="H135" s="160">
        <f>E135*F135</f>
        <v>0</v>
      </c>
      <c r="I135" s="725"/>
      <c r="J135" s="725"/>
    </row>
    <row r="136" spans="1:10" ht="15" customHeight="1" x14ac:dyDescent="0.25">
      <c r="A136" s="20" t="s">
        <v>782</v>
      </c>
      <c r="B136" s="21" t="s">
        <v>732</v>
      </c>
      <c r="C136" s="20" t="s">
        <v>82</v>
      </c>
      <c r="D136" s="21" t="s">
        <v>339</v>
      </c>
      <c r="E136" s="516"/>
      <c r="F136" s="520"/>
      <c r="G136" s="293" t="s">
        <v>153</v>
      </c>
      <c r="H136" s="160">
        <f>E136*F136</f>
        <v>0</v>
      </c>
      <c r="I136" s="725"/>
      <c r="J136" s="725"/>
    </row>
    <row r="137" spans="1:10" ht="15" customHeight="1" x14ac:dyDescent="0.25">
      <c r="A137" s="20" t="s">
        <v>739</v>
      </c>
      <c r="B137" s="29" t="s">
        <v>783</v>
      </c>
      <c r="C137" s="20" t="s">
        <v>84</v>
      </c>
      <c r="D137" s="21" t="s">
        <v>339</v>
      </c>
      <c r="E137" s="516"/>
      <c r="F137" s="520"/>
      <c r="G137" s="293" t="s">
        <v>153</v>
      </c>
      <c r="H137" s="160">
        <f t="shared" ref="H137:H144" si="10">E137*F137</f>
        <v>0</v>
      </c>
      <c r="I137" s="728"/>
      <c r="J137" s="728"/>
    </row>
    <row r="138" spans="1:10" ht="15" customHeight="1" x14ac:dyDescent="0.25">
      <c r="A138" s="20" t="s">
        <v>741</v>
      </c>
      <c r="B138" s="21" t="s">
        <v>742</v>
      </c>
      <c r="C138" s="20" t="s">
        <v>84</v>
      </c>
      <c r="D138" s="21" t="s">
        <v>339</v>
      </c>
      <c r="E138" s="516"/>
      <c r="F138" s="520"/>
      <c r="G138" s="293" t="s">
        <v>153</v>
      </c>
      <c r="H138" s="160">
        <f t="shared" si="10"/>
        <v>0</v>
      </c>
      <c r="I138" s="728"/>
      <c r="J138" s="728"/>
    </row>
    <row r="139" spans="1:10" ht="15" customHeight="1" x14ac:dyDescent="0.25">
      <c r="A139" s="20" t="s">
        <v>743</v>
      </c>
      <c r="B139" s="21" t="s">
        <v>744</v>
      </c>
      <c r="C139" s="20" t="s">
        <v>84</v>
      </c>
      <c r="D139" s="21" t="s">
        <v>339</v>
      </c>
      <c r="E139" s="516"/>
      <c r="F139" s="520"/>
      <c r="G139" s="293" t="s">
        <v>153</v>
      </c>
      <c r="H139" s="160">
        <f t="shared" si="10"/>
        <v>0</v>
      </c>
      <c r="I139" s="728"/>
      <c r="J139" s="728"/>
    </row>
    <row r="140" spans="1:10" s="290" customFormat="1" ht="15" customHeight="1" x14ac:dyDescent="0.25">
      <c r="A140" s="20" t="s">
        <v>745</v>
      </c>
      <c r="B140" s="21" t="s">
        <v>775</v>
      </c>
      <c r="C140" s="20" t="s">
        <v>84</v>
      </c>
      <c r="D140" s="21" t="s">
        <v>339</v>
      </c>
      <c r="E140" s="516"/>
      <c r="F140" s="520"/>
      <c r="G140" s="293" t="s">
        <v>153</v>
      </c>
      <c r="H140" s="160">
        <f t="shared" si="10"/>
        <v>0</v>
      </c>
      <c r="I140" s="725"/>
      <c r="J140" s="725"/>
    </row>
    <row r="141" spans="1:10" ht="15" customHeight="1" x14ac:dyDescent="0.25">
      <c r="A141" s="20" t="s">
        <v>746</v>
      </c>
      <c r="B141" s="21" t="s">
        <v>223</v>
      </c>
      <c r="C141" s="20" t="s">
        <v>84</v>
      </c>
      <c r="D141" s="21" t="s">
        <v>339</v>
      </c>
      <c r="E141" s="516"/>
      <c r="F141" s="520"/>
      <c r="G141" s="293" t="s">
        <v>153</v>
      </c>
      <c r="H141" s="160">
        <f t="shared" si="10"/>
        <v>0</v>
      </c>
      <c r="I141" s="728"/>
      <c r="J141" s="728"/>
    </row>
    <row r="142" spans="1:10" ht="15" customHeight="1" x14ac:dyDescent="0.25">
      <c r="A142" s="20" t="s">
        <v>748</v>
      </c>
      <c r="B142" s="21" t="s">
        <v>749</v>
      </c>
      <c r="C142" s="20" t="s">
        <v>84</v>
      </c>
      <c r="D142" s="21" t="s">
        <v>339</v>
      </c>
      <c r="E142" s="516"/>
      <c r="F142" s="520"/>
      <c r="G142" s="293" t="s">
        <v>153</v>
      </c>
      <c r="H142" s="160">
        <f t="shared" si="10"/>
        <v>0</v>
      </c>
      <c r="I142" s="728"/>
      <c r="J142" s="728"/>
    </row>
    <row r="143" spans="1:10" ht="15" customHeight="1" x14ac:dyDescent="0.25">
      <c r="A143" s="20" t="s">
        <v>750</v>
      </c>
      <c r="B143" s="21" t="s">
        <v>751</v>
      </c>
      <c r="C143" s="20" t="s">
        <v>84</v>
      </c>
      <c r="D143" s="21" t="s">
        <v>339</v>
      </c>
      <c r="E143" s="516"/>
      <c r="F143" s="520"/>
      <c r="G143" s="293" t="s">
        <v>153</v>
      </c>
      <c r="H143" s="160">
        <f t="shared" si="10"/>
        <v>0</v>
      </c>
      <c r="I143" s="725"/>
      <c r="J143" s="725"/>
    </row>
    <row r="144" spans="1:10" ht="15" customHeight="1" x14ac:dyDescent="0.25">
      <c r="A144" s="20" t="s">
        <v>752</v>
      </c>
      <c r="B144" s="21" t="s">
        <v>753</v>
      </c>
      <c r="C144" s="20" t="s">
        <v>84</v>
      </c>
      <c r="D144" s="21" t="s">
        <v>339</v>
      </c>
      <c r="E144" s="516"/>
      <c r="F144" s="520"/>
      <c r="G144" s="293" t="s">
        <v>153</v>
      </c>
      <c r="H144" s="160">
        <f t="shared" si="10"/>
        <v>0</v>
      </c>
      <c r="I144" s="725"/>
      <c r="J144" s="725"/>
    </row>
    <row r="145" spans="1:10" ht="15" customHeight="1" x14ac:dyDescent="0.25">
      <c r="A145" s="20" t="s">
        <v>754</v>
      </c>
      <c r="B145" s="21" t="s">
        <v>675</v>
      </c>
      <c r="C145" s="20" t="s">
        <v>84</v>
      </c>
      <c r="D145" s="21" t="s">
        <v>162</v>
      </c>
      <c r="E145" s="516"/>
      <c r="F145" s="293">
        <v>10.5</v>
      </c>
      <c r="G145" s="293" t="s">
        <v>153</v>
      </c>
      <c r="H145" s="160">
        <f t="shared" ref="H145:H154" si="11">E145*F145</f>
        <v>0</v>
      </c>
      <c r="I145" s="725"/>
      <c r="J145" s="725"/>
    </row>
    <row r="146" spans="1:10" ht="15" customHeight="1" x14ac:dyDescent="0.25">
      <c r="A146" s="20" t="s">
        <v>755</v>
      </c>
      <c r="B146" s="21" t="s">
        <v>676</v>
      </c>
      <c r="C146" s="20" t="s">
        <v>84</v>
      </c>
      <c r="D146" s="21" t="s">
        <v>162</v>
      </c>
      <c r="E146" s="516"/>
      <c r="F146" s="293">
        <v>10.5</v>
      </c>
      <c r="G146" s="293" t="s">
        <v>153</v>
      </c>
      <c r="H146" s="160">
        <f t="shared" si="11"/>
        <v>0</v>
      </c>
      <c r="I146" s="725"/>
      <c r="J146" s="725"/>
    </row>
    <row r="147" spans="1:10" ht="15" customHeight="1" x14ac:dyDescent="0.25">
      <c r="A147" s="20" t="s">
        <v>689</v>
      </c>
      <c r="B147" s="21" t="s">
        <v>323</v>
      </c>
      <c r="C147" s="20" t="s">
        <v>70</v>
      </c>
      <c r="D147" s="21" t="s">
        <v>239</v>
      </c>
      <c r="E147" s="516"/>
      <c r="F147" s="293">
        <v>15</v>
      </c>
      <c r="G147" s="293" t="s">
        <v>153</v>
      </c>
      <c r="H147" s="160">
        <f t="shared" si="11"/>
        <v>0</v>
      </c>
      <c r="I147" s="725"/>
      <c r="J147" s="725"/>
    </row>
    <row r="148" spans="1:10" ht="15" customHeight="1" x14ac:dyDescent="0.25">
      <c r="A148" s="20" t="s">
        <v>690</v>
      </c>
      <c r="B148" s="21" t="s">
        <v>691</v>
      </c>
      <c r="C148" s="20" t="s">
        <v>70</v>
      </c>
      <c r="D148" s="21" t="s">
        <v>239</v>
      </c>
      <c r="E148" s="516"/>
      <c r="F148" s="293">
        <v>15</v>
      </c>
      <c r="G148" s="293" t="s">
        <v>153</v>
      </c>
      <c r="H148" s="160">
        <f t="shared" si="11"/>
        <v>0</v>
      </c>
      <c r="I148" s="725"/>
      <c r="J148" s="725"/>
    </row>
    <row r="149" spans="1:10" ht="15" customHeight="1" x14ac:dyDescent="0.25">
      <c r="A149" s="20" t="s">
        <v>698</v>
      </c>
      <c r="B149" s="26" t="s">
        <v>776</v>
      </c>
      <c r="C149" s="20" t="s">
        <v>70</v>
      </c>
      <c r="D149" s="21" t="s">
        <v>239</v>
      </c>
      <c r="E149" s="516"/>
      <c r="F149" s="520"/>
      <c r="G149" s="293" t="s">
        <v>153</v>
      </c>
      <c r="H149" s="160">
        <f t="shared" si="11"/>
        <v>0</v>
      </c>
      <c r="I149" s="725"/>
      <c r="J149" s="725"/>
    </row>
    <row r="150" spans="1:10" ht="15" customHeight="1" x14ac:dyDescent="0.25">
      <c r="A150" s="20" t="s">
        <v>784</v>
      </c>
      <c r="B150" s="21" t="s">
        <v>653</v>
      </c>
      <c r="C150" s="20" t="s">
        <v>70</v>
      </c>
      <c r="D150" s="21" t="s">
        <v>239</v>
      </c>
      <c r="E150" s="516"/>
      <c r="F150" s="520"/>
      <c r="G150" s="293" t="s">
        <v>153</v>
      </c>
      <c r="H150" s="160">
        <f t="shared" si="11"/>
        <v>0</v>
      </c>
      <c r="I150" s="725"/>
      <c r="J150" s="725"/>
    </row>
    <row r="151" spans="1:10" ht="15" customHeight="1" x14ac:dyDescent="0.25">
      <c r="A151" s="20" t="s">
        <v>692</v>
      </c>
      <c r="B151" s="26" t="s">
        <v>759</v>
      </c>
      <c r="C151" s="20" t="s">
        <v>70</v>
      </c>
      <c r="D151" s="21" t="s">
        <v>239</v>
      </c>
      <c r="E151" s="516"/>
      <c r="F151" s="520"/>
      <c r="G151" s="293" t="s">
        <v>153</v>
      </c>
      <c r="H151" s="160">
        <f t="shared" si="11"/>
        <v>0</v>
      </c>
      <c r="I151" s="725"/>
      <c r="J151" s="725"/>
    </row>
    <row r="152" spans="1:10" ht="15" customHeight="1" x14ac:dyDescent="0.25">
      <c r="A152" s="20" t="s">
        <v>694</v>
      </c>
      <c r="B152" s="26" t="s">
        <v>760</v>
      </c>
      <c r="C152" s="20" t="s">
        <v>70</v>
      </c>
      <c r="D152" s="21" t="s">
        <v>239</v>
      </c>
      <c r="E152" s="516"/>
      <c r="F152" s="520"/>
      <c r="G152" s="293" t="s">
        <v>153</v>
      </c>
      <c r="H152" s="160">
        <f t="shared" si="11"/>
        <v>0</v>
      </c>
      <c r="I152" s="725"/>
      <c r="J152" s="725"/>
    </row>
    <row r="153" spans="1:10" ht="15" customHeight="1" x14ac:dyDescent="0.25">
      <c r="A153" s="20" t="s">
        <v>696</v>
      </c>
      <c r="B153" s="26" t="s">
        <v>697</v>
      </c>
      <c r="C153" s="20" t="s">
        <v>70</v>
      </c>
      <c r="D153" s="21" t="s">
        <v>239</v>
      </c>
      <c r="E153" s="516"/>
      <c r="F153" s="520"/>
      <c r="G153" s="293" t="s">
        <v>153</v>
      </c>
      <c r="H153" s="160">
        <f t="shared" si="11"/>
        <v>0</v>
      </c>
      <c r="I153" s="725"/>
      <c r="J153" s="725"/>
    </row>
    <row r="154" spans="1:10" ht="15" customHeight="1" x14ac:dyDescent="0.25">
      <c r="A154" s="20" t="s">
        <v>698</v>
      </c>
      <c r="B154" s="26" t="s">
        <v>699</v>
      </c>
      <c r="C154" s="20" t="s">
        <v>70</v>
      </c>
      <c r="D154" s="21" t="s">
        <v>239</v>
      </c>
      <c r="E154" s="516"/>
      <c r="F154" s="520"/>
      <c r="G154" s="293" t="s">
        <v>153</v>
      </c>
      <c r="H154" s="160">
        <f t="shared" si="11"/>
        <v>0</v>
      </c>
      <c r="I154" s="725"/>
      <c r="J154" s="725"/>
    </row>
    <row r="155" spans="1:10" ht="15" customHeight="1" x14ac:dyDescent="0.25">
      <c r="A155" s="4"/>
      <c r="B155" s="4"/>
      <c r="C155" s="4"/>
      <c r="D155" s="4"/>
      <c r="E155" s="107"/>
      <c r="F155" s="5"/>
      <c r="G155" s="5"/>
      <c r="H155" s="171"/>
      <c r="I155" s="222"/>
      <c r="J155" s="222"/>
    </row>
    <row r="156" spans="1:10" s="290" customFormat="1" ht="15" customHeight="1" x14ac:dyDescent="0.25">
      <c r="A156" s="19" t="s">
        <v>785</v>
      </c>
      <c r="B156" s="332"/>
      <c r="C156" s="333"/>
      <c r="D156" s="332"/>
      <c r="E156" s="518"/>
      <c r="F156" s="334"/>
      <c r="G156" s="334"/>
      <c r="H156" s="335"/>
      <c r="I156" s="483"/>
      <c r="J156" s="483"/>
    </row>
    <row r="157" spans="1:10" s="290" customFormat="1" ht="15" customHeight="1" x14ac:dyDescent="0.25">
      <c r="A157" s="19" t="s">
        <v>208</v>
      </c>
      <c r="B157" s="19" t="s">
        <v>30</v>
      </c>
      <c r="C157" s="4"/>
      <c r="D157" s="4"/>
      <c r="E157" s="107"/>
      <c r="F157" s="336"/>
      <c r="G157" s="5"/>
      <c r="H157" s="171"/>
      <c r="I157" s="222"/>
      <c r="J157" s="222"/>
    </row>
    <row r="158" spans="1:10" s="290" customFormat="1" ht="15" customHeight="1" x14ac:dyDescent="0.25">
      <c r="A158" s="20" t="s">
        <v>209</v>
      </c>
      <c r="B158" s="210" t="s">
        <v>184</v>
      </c>
      <c r="C158" s="20" t="s">
        <v>80</v>
      </c>
      <c r="D158" s="21" t="s">
        <v>152</v>
      </c>
      <c r="E158" s="516"/>
      <c r="F158" s="293">
        <v>10.5</v>
      </c>
      <c r="G158" s="293">
        <v>21</v>
      </c>
      <c r="H158" s="160">
        <f>E158*F158</f>
        <v>0</v>
      </c>
      <c r="I158" s="725"/>
      <c r="J158" s="725"/>
    </row>
    <row r="159" spans="1:10" s="290" customFormat="1" ht="15" customHeight="1" x14ac:dyDescent="0.25">
      <c r="A159" s="20" t="s">
        <v>210</v>
      </c>
      <c r="B159" s="210" t="s">
        <v>211</v>
      </c>
      <c r="C159" s="20" t="s">
        <v>80</v>
      </c>
      <c r="D159" s="21" t="s">
        <v>162</v>
      </c>
      <c r="E159" s="516"/>
      <c r="F159" s="293">
        <v>10.5</v>
      </c>
      <c r="G159" s="293" t="s">
        <v>153</v>
      </c>
      <c r="H159" s="160">
        <f>E159*F159</f>
        <v>0</v>
      </c>
      <c r="I159" s="725"/>
      <c r="J159" s="725"/>
    </row>
    <row r="160" spans="1:10" s="290" customFormat="1" ht="15" customHeight="1" x14ac:dyDescent="0.25">
      <c r="A160" s="20" t="s">
        <v>212</v>
      </c>
      <c r="B160" s="210" t="s">
        <v>188</v>
      </c>
      <c r="C160" s="20" t="s">
        <v>80</v>
      </c>
      <c r="D160" s="21" t="s">
        <v>152</v>
      </c>
      <c r="E160" s="516"/>
      <c r="F160" s="293">
        <v>7</v>
      </c>
      <c r="G160" s="293">
        <v>21</v>
      </c>
      <c r="H160" s="160">
        <f>E160*F160</f>
        <v>0</v>
      </c>
      <c r="I160" s="725"/>
      <c r="J160" s="725"/>
    </row>
    <row r="161" spans="1:10" s="290" customFormat="1" ht="15" customHeight="1" x14ac:dyDescent="0.25">
      <c r="A161" s="4"/>
      <c r="B161" s="4"/>
      <c r="C161" s="4"/>
      <c r="D161" s="4"/>
      <c r="E161" s="107"/>
      <c r="F161" s="5"/>
      <c r="G161" s="5"/>
      <c r="H161" s="171"/>
      <c r="I161" s="222"/>
      <c r="J161" s="222"/>
    </row>
    <row r="162" spans="1:10" s="290" customFormat="1" ht="15" customHeight="1" x14ac:dyDescent="0.25">
      <c r="A162" s="19" t="s">
        <v>670</v>
      </c>
      <c r="B162" s="40" t="s">
        <v>39</v>
      </c>
      <c r="C162" s="4"/>
      <c r="D162" s="4"/>
      <c r="E162" s="107"/>
      <c r="F162" s="5"/>
      <c r="G162" s="5"/>
      <c r="H162" s="171"/>
      <c r="I162" s="222"/>
      <c r="J162" s="222"/>
    </row>
    <row r="163" spans="1:10" s="290" customFormat="1" ht="15" customHeight="1" x14ac:dyDescent="0.25">
      <c r="A163" s="20" t="s">
        <v>671</v>
      </c>
      <c r="B163" s="21" t="s">
        <v>786</v>
      </c>
      <c r="C163" s="20" t="s">
        <v>80</v>
      </c>
      <c r="D163" s="21" t="s">
        <v>152</v>
      </c>
      <c r="E163" s="516"/>
      <c r="F163" s="293">
        <v>2</v>
      </c>
      <c r="G163" s="293" t="s">
        <v>153</v>
      </c>
      <c r="H163" s="160">
        <f t="shared" ref="H163:H174" si="12">E163*F163</f>
        <v>0</v>
      </c>
      <c r="I163" s="725"/>
      <c r="J163" s="725"/>
    </row>
    <row r="164" spans="1:10" s="290" customFormat="1" ht="15" customHeight="1" x14ac:dyDescent="0.25">
      <c r="A164" s="20" t="s">
        <v>748</v>
      </c>
      <c r="B164" s="21" t="s">
        <v>787</v>
      </c>
      <c r="C164" s="20" t="s">
        <v>84</v>
      </c>
      <c r="D164" s="21" t="s">
        <v>339</v>
      </c>
      <c r="E164" s="516"/>
      <c r="F164" s="520"/>
      <c r="G164" s="293" t="s">
        <v>153</v>
      </c>
      <c r="H164" s="160">
        <f t="shared" si="12"/>
        <v>0</v>
      </c>
      <c r="I164" s="725"/>
      <c r="J164" s="725"/>
    </row>
    <row r="165" spans="1:10" s="290" customFormat="1" ht="15" customHeight="1" x14ac:dyDescent="0.25">
      <c r="A165" s="20" t="s">
        <v>750</v>
      </c>
      <c r="B165" s="21" t="s">
        <v>788</v>
      </c>
      <c r="C165" s="20" t="s">
        <v>84</v>
      </c>
      <c r="D165" s="21" t="s">
        <v>339</v>
      </c>
      <c r="E165" s="516"/>
      <c r="F165" s="293">
        <v>15</v>
      </c>
      <c r="G165" s="293" t="s">
        <v>153</v>
      </c>
      <c r="H165" s="160">
        <f t="shared" si="12"/>
        <v>0</v>
      </c>
      <c r="I165" s="725"/>
      <c r="J165" s="725"/>
    </row>
    <row r="166" spans="1:10" s="290" customFormat="1" ht="15" customHeight="1" x14ac:dyDescent="0.25">
      <c r="A166" s="20" t="s">
        <v>754</v>
      </c>
      <c r="B166" s="21" t="s">
        <v>675</v>
      </c>
      <c r="C166" s="20" t="s">
        <v>84</v>
      </c>
      <c r="D166" s="21" t="s">
        <v>162</v>
      </c>
      <c r="E166" s="516"/>
      <c r="F166" s="293">
        <v>10.5</v>
      </c>
      <c r="G166" s="293" t="s">
        <v>153</v>
      </c>
      <c r="H166" s="160">
        <f t="shared" si="12"/>
        <v>0</v>
      </c>
      <c r="I166" s="725"/>
      <c r="J166" s="725"/>
    </row>
    <row r="167" spans="1:10" s="290" customFormat="1" ht="15" customHeight="1" x14ac:dyDescent="0.25">
      <c r="A167" s="20" t="s">
        <v>755</v>
      </c>
      <c r="B167" s="21" t="s">
        <v>676</v>
      </c>
      <c r="C167" s="20" t="s">
        <v>84</v>
      </c>
      <c r="D167" s="21" t="s">
        <v>162</v>
      </c>
      <c r="E167" s="516"/>
      <c r="F167" s="293">
        <v>10.5</v>
      </c>
      <c r="G167" s="293" t="s">
        <v>153</v>
      </c>
      <c r="H167" s="160">
        <f t="shared" si="12"/>
        <v>0</v>
      </c>
      <c r="I167" s="725"/>
      <c r="J167" s="725"/>
    </row>
    <row r="168" spans="1:10" s="290" customFormat="1" ht="15" customHeight="1" x14ac:dyDescent="0.25">
      <c r="A168" s="20" t="s">
        <v>689</v>
      </c>
      <c r="B168" s="21" t="s">
        <v>323</v>
      </c>
      <c r="C168" s="20" t="s">
        <v>70</v>
      </c>
      <c r="D168" s="21" t="s">
        <v>239</v>
      </c>
      <c r="E168" s="516"/>
      <c r="F168" s="293">
        <v>15</v>
      </c>
      <c r="G168" s="293" t="s">
        <v>153</v>
      </c>
      <c r="H168" s="160">
        <f t="shared" si="12"/>
        <v>0</v>
      </c>
      <c r="I168" s="725"/>
      <c r="J168" s="725"/>
    </row>
    <row r="169" spans="1:10" s="290" customFormat="1" ht="15" customHeight="1" x14ac:dyDescent="0.25">
      <c r="A169" s="20" t="s">
        <v>690</v>
      </c>
      <c r="B169" s="21" t="s">
        <v>691</v>
      </c>
      <c r="C169" s="20" t="s">
        <v>70</v>
      </c>
      <c r="D169" s="21" t="s">
        <v>239</v>
      </c>
      <c r="E169" s="516"/>
      <c r="F169" s="293">
        <v>15</v>
      </c>
      <c r="G169" s="293" t="s">
        <v>153</v>
      </c>
      <c r="H169" s="160">
        <f t="shared" si="12"/>
        <v>0</v>
      </c>
      <c r="I169" s="725"/>
      <c r="J169" s="725"/>
    </row>
    <row r="170" spans="1:10" s="290" customFormat="1" ht="15" customHeight="1" x14ac:dyDescent="0.25">
      <c r="A170" s="20" t="s">
        <v>789</v>
      </c>
      <c r="B170" s="26" t="s">
        <v>790</v>
      </c>
      <c r="C170" s="20" t="s">
        <v>70</v>
      </c>
      <c r="D170" s="21" t="s">
        <v>239</v>
      </c>
      <c r="E170" s="516"/>
      <c r="F170" s="520"/>
      <c r="G170" s="293" t="s">
        <v>153</v>
      </c>
      <c r="H170" s="160">
        <f t="shared" si="12"/>
        <v>0</v>
      </c>
      <c r="I170" s="725"/>
      <c r="J170" s="725"/>
    </row>
    <row r="171" spans="1:10" s="290" customFormat="1" ht="15" customHeight="1" x14ac:dyDescent="0.25">
      <c r="A171" s="20" t="s">
        <v>692</v>
      </c>
      <c r="B171" s="26" t="s">
        <v>759</v>
      </c>
      <c r="C171" s="20" t="s">
        <v>70</v>
      </c>
      <c r="D171" s="21" t="s">
        <v>239</v>
      </c>
      <c r="E171" s="516"/>
      <c r="F171" s="520"/>
      <c r="G171" s="293" t="s">
        <v>153</v>
      </c>
      <c r="H171" s="160">
        <f t="shared" si="12"/>
        <v>0</v>
      </c>
      <c r="I171" s="725"/>
      <c r="J171" s="725"/>
    </row>
    <row r="172" spans="1:10" s="290" customFormat="1" ht="15" customHeight="1" x14ac:dyDescent="0.25">
      <c r="A172" s="20" t="s">
        <v>694</v>
      </c>
      <c r="B172" s="26" t="s">
        <v>760</v>
      </c>
      <c r="C172" s="20" t="s">
        <v>70</v>
      </c>
      <c r="D172" s="21" t="s">
        <v>239</v>
      </c>
      <c r="E172" s="516"/>
      <c r="F172" s="520"/>
      <c r="G172" s="293" t="s">
        <v>153</v>
      </c>
      <c r="H172" s="160">
        <f t="shared" si="12"/>
        <v>0</v>
      </c>
      <c r="I172" s="725"/>
      <c r="J172" s="725"/>
    </row>
    <row r="173" spans="1:10" s="290" customFormat="1" ht="15" customHeight="1" x14ac:dyDescent="0.25">
      <c r="A173" s="20" t="s">
        <v>696</v>
      </c>
      <c r="B173" s="26" t="s">
        <v>697</v>
      </c>
      <c r="C173" s="20" t="s">
        <v>70</v>
      </c>
      <c r="D173" s="21" t="s">
        <v>239</v>
      </c>
      <c r="E173" s="516"/>
      <c r="F173" s="520"/>
      <c r="G173" s="293" t="s">
        <v>153</v>
      </c>
      <c r="H173" s="160">
        <f t="shared" si="12"/>
        <v>0</v>
      </c>
      <c r="I173" s="725"/>
      <c r="J173" s="725"/>
    </row>
    <row r="174" spans="1:10" s="290" customFormat="1" ht="15" customHeight="1" x14ac:dyDescent="0.25">
      <c r="A174" s="20" t="s">
        <v>698</v>
      </c>
      <c r="B174" s="26" t="s">
        <v>699</v>
      </c>
      <c r="C174" s="20" t="s">
        <v>70</v>
      </c>
      <c r="D174" s="21" t="s">
        <v>239</v>
      </c>
      <c r="E174" s="516"/>
      <c r="F174" s="520"/>
      <c r="G174" s="293" t="s">
        <v>153</v>
      </c>
      <c r="H174" s="160">
        <f t="shared" si="12"/>
        <v>0</v>
      </c>
      <c r="I174" s="725"/>
      <c r="J174" s="725"/>
    </row>
    <row r="175" spans="1:10" s="290" customFormat="1" ht="15" customHeight="1" x14ac:dyDescent="0.25">
      <c r="E175" s="519"/>
      <c r="F175" s="521"/>
      <c r="G175" s="521"/>
      <c r="H175" s="524"/>
      <c r="I175" s="484"/>
      <c r="J175" s="484"/>
    </row>
    <row r="176" spans="1:10" s="290" customFormat="1" ht="15" customHeight="1" x14ac:dyDescent="0.25">
      <c r="A176" s="19" t="s">
        <v>8</v>
      </c>
      <c r="B176" s="40" t="s">
        <v>338</v>
      </c>
      <c r="C176" s="4"/>
      <c r="D176" s="4"/>
      <c r="E176" s="107"/>
      <c r="F176" s="5"/>
      <c r="G176" s="5"/>
      <c r="H176" s="171"/>
      <c r="I176" s="222"/>
      <c r="J176" s="222"/>
    </row>
    <row r="177" spans="1:10" s="290" customFormat="1" ht="15" customHeight="1" x14ac:dyDescent="0.25">
      <c r="A177" s="27" t="s">
        <v>8</v>
      </c>
      <c r="B177" s="393"/>
      <c r="C177" s="393" t="s">
        <v>8</v>
      </c>
      <c r="D177" s="21" t="s">
        <v>339</v>
      </c>
      <c r="E177" s="516"/>
      <c r="F177" s="520"/>
      <c r="G177" s="293" t="s">
        <v>153</v>
      </c>
      <c r="H177" s="160">
        <f t="shared" ref="H177:H191" si="13">E177*F177</f>
        <v>0</v>
      </c>
      <c r="I177" s="725"/>
      <c r="J177" s="725"/>
    </row>
    <row r="178" spans="1:10" s="290" customFormat="1" ht="15" customHeight="1" x14ac:dyDescent="0.25">
      <c r="A178" s="27" t="s">
        <v>8</v>
      </c>
      <c r="B178" s="393"/>
      <c r="C178" s="393" t="s">
        <v>8</v>
      </c>
      <c r="D178" s="21" t="s">
        <v>339</v>
      </c>
      <c r="E178" s="516"/>
      <c r="F178" s="520"/>
      <c r="G178" s="293" t="s">
        <v>153</v>
      </c>
      <c r="H178" s="160">
        <f t="shared" si="13"/>
        <v>0</v>
      </c>
      <c r="I178" s="725"/>
      <c r="J178" s="725"/>
    </row>
    <row r="179" spans="1:10" s="290" customFormat="1" ht="15" customHeight="1" x14ac:dyDescent="0.25">
      <c r="A179" s="27" t="s">
        <v>8</v>
      </c>
      <c r="B179" s="393"/>
      <c r="C179" s="393" t="s">
        <v>8</v>
      </c>
      <c r="D179" s="21" t="s">
        <v>339</v>
      </c>
      <c r="E179" s="516"/>
      <c r="F179" s="520"/>
      <c r="G179" s="293" t="s">
        <v>153</v>
      </c>
      <c r="H179" s="160">
        <f t="shared" si="13"/>
        <v>0</v>
      </c>
      <c r="I179" s="725"/>
      <c r="J179" s="725"/>
    </row>
    <row r="180" spans="1:10" s="290" customFormat="1" ht="15" customHeight="1" x14ac:dyDescent="0.25">
      <c r="A180" s="27" t="s">
        <v>8</v>
      </c>
      <c r="B180" s="393"/>
      <c r="C180" s="393" t="s">
        <v>8</v>
      </c>
      <c r="D180" s="21" t="s">
        <v>339</v>
      </c>
      <c r="E180" s="516"/>
      <c r="F180" s="520"/>
      <c r="G180" s="293" t="s">
        <v>153</v>
      </c>
      <c r="H180" s="160">
        <f t="shared" ref="H180:H183" si="14">E180*F180</f>
        <v>0</v>
      </c>
      <c r="I180" s="725"/>
      <c r="J180" s="725"/>
    </row>
    <row r="181" spans="1:10" s="290" customFormat="1" ht="15" customHeight="1" x14ac:dyDescent="0.25">
      <c r="A181" s="27" t="s">
        <v>8</v>
      </c>
      <c r="B181" s="409"/>
      <c r="C181" s="393" t="s">
        <v>8</v>
      </c>
      <c r="D181" s="21" t="s">
        <v>339</v>
      </c>
      <c r="E181" s="516"/>
      <c r="F181" s="520"/>
      <c r="G181" s="293" t="s">
        <v>153</v>
      </c>
      <c r="H181" s="160">
        <f t="shared" si="14"/>
        <v>0</v>
      </c>
      <c r="I181" s="725"/>
      <c r="J181" s="725"/>
    </row>
    <row r="182" spans="1:10" s="290" customFormat="1" ht="15" customHeight="1" x14ac:dyDescent="0.25">
      <c r="A182" s="27" t="s">
        <v>8</v>
      </c>
      <c r="B182" s="409"/>
      <c r="C182" s="393" t="s">
        <v>8</v>
      </c>
      <c r="D182" s="21" t="s">
        <v>339</v>
      </c>
      <c r="E182" s="516"/>
      <c r="F182" s="520"/>
      <c r="G182" s="293" t="s">
        <v>153</v>
      </c>
      <c r="H182" s="160">
        <f t="shared" si="14"/>
        <v>0</v>
      </c>
      <c r="I182" s="725"/>
      <c r="J182" s="725"/>
    </row>
    <row r="183" spans="1:10" s="290" customFormat="1" ht="15" customHeight="1" x14ac:dyDescent="0.25">
      <c r="A183" s="27" t="s">
        <v>8</v>
      </c>
      <c r="B183" s="409"/>
      <c r="C183" s="393" t="s">
        <v>8</v>
      </c>
      <c r="D183" s="21" t="s">
        <v>339</v>
      </c>
      <c r="E183" s="516"/>
      <c r="F183" s="520"/>
      <c r="G183" s="293" t="s">
        <v>153</v>
      </c>
      <c r="H183" s="160">
        <f t="shared" si="14"/>
        <v>0</v>
      </c>
      <c r="I183" s="725"/>
      <c r="J183" s="725"/>
    </row>
    <row r="184" spans="1:10" s="290" customFormat="1" ht="15" customHeight="1" x14ac:dyDescent="0.25">
      <c r="A184" s="27" t="s">
        <v>8</v>
      </c>
      <c r="B184" s="393"/>
      <c r="C184" s="393" t="s">
        <v>8</v>
      </c>
      <c r="D184" s="21" t="s">
        <v>339</v>
      </c>
      <c r="E184" s="516"/>
      <c r="F184" s="520"/>
      <c r="G184" s="293" t="s">
        <v>153</v>
      </c>
      <c r="H184" s="160">
        <f t="shared" si="13"/>
        <v>0</v>
      </c>
      <c r="I184" s="725"/>
      <c r="J184" s="725"/>
    </row>
    <row r="185" spans="1:10" s="290" customFormat="1" ht="15" customHeight="1" x14ac:dyDescent="0.25">
      <c r="A185" s="27" t="s">
        <v>8</v>
      </c>
      <c r="B185" s="409"/>
      <c r="C185" s="393" t="s">
        <v>8</v>
      </c>
      <c r="D185" s="21" t="s">
        <v>339</v>
      </c>
      <c r="E185" s="516"/>
      <c r="F185" s="520"/>
      <c r="G185" s="293" t="s">
        <v>153</v>
      </c>
      <c r="H185" s="160">
        <f t="shared" si="13"/>
        <v>0</v>
      </c>
      <c r="I185" s="725"/>
      <c r="J185" s="725"/>
    </row>
    <row r="186" spans="1:10" s="290" customFormat="1" ht="15" customHeight="1" x14ac:dyDescent="0.25">
      <c r="A186" s="27" t="s">
        <v>8</v>
      </c>
      <c r="B186" s="409"/>
      <c r="C186" s="393" t="s">
        <v>8</v>
      </c>
      <c r="D186" s="21" t="s">
        <v>339</v>
      </c>
      <c r="E186" s="516"/>
      <c r="F186" s="520"/>
      <c r="G186" s="293" t="s">
        <v>153</v>
      </c>
      <c r="H186" s="160">
        <f t="shared" si="13"/>
        <v>0</v>
      </c>
      <c r="I186" s="725"/>
      <c r="J186" s="725"/>
    </row>
    <row r="187" spans="1:10" s="290" customFormat="1" ht="15" customHeight="1" x14ac:dyDescent="0.25">
      <c r="A187" s="27" t="s">
        <v>8</v>
      </c>
      <c r="B187" s="409"/>
      <c r="C187" s="393" t="s">
        <v>8</v>
      </c>
      <c r="D187" s="21" t="s">
        <v>339</v>
      </c>
      <c r="E187" s="516"/>
      <c r="F187" s="520"/>
      <c r="G187" s="293" t="s">
        <v>153</v>
      </c>
      <c r="H187" s="160">
        <f t="shared" si="13"/>
        <v>0</v>
      </c>
      <c r="I187" s="725"/>
      <c r="J187" s="725"/>
    </row>
    <row r="188" spans="1:10" s="290" customFormat="1" ht="15" customHeight="1" x14ac:dyDescent="0.25">
      <c r="A188" s="27" t="s">
        <v>8</v>
      </c>
      <c r="B188" s="409"/>
      <c r="C188" s="393" t="s">
        <v>8</v>
      </c>
      <c r="D188" s="21" t="s">
        <v>339</v>
      </c>
      <c r="E188" s="516"/>
      <c r="F188" s="520"/>
      <c r="G188" s="293" t="s">
        <v>153</v>
      </c>
      <c r="H188" s="160">
        <f t="shared" si="13"/>
        <v>0</v>
      </c>
      <c r="I188" s="725"/>
      <c r="J188" s="725"/>
    </row>
    <row r="189" spans="1:10" s="290" customFormat="1" ht="15" customHeight="1" x14ac:dyDescent="0.25">
      <c r="A189" s="27" t="s">
        <v>8</v>
      </c>
      <c r="B189" s="409"/>
      <c r="C189" s="393" t="s">
        <v>8</v>
      </c>
      <c r="D189" s="21" t="s">
        <v>339</v>
      </c>
      <c r="E189" s="516"/>
      <c r="F189" s="520"/>
      <c r="G189" s="293" t="s">
        <v>153</v>
      </c>
      <c r="H189" s="160">
        <f t="shared" si="13"/>
        <v>0</v>
      </c>
      <c r="I189" s="725"/>
      <c r="J189" s="725"/>
    </row>
    <row r="190" spans="1:10" s="290" customFormat="1" ht="15" customHeight="1" x14ac:dyDescent="0.25">
      <c r="A190" s="27" t="s">
        <v>8</v>
      </c>
      <c r="B190" s="409"/>
      <c r="C190" s="393" t="s">
        <v>8</v>
      </c>
      <c r="D190" s="21" t="s">
        <v>339</v>
      </c>
      <c r="E190" s="516"/>
      <c r="F190" s="520"/>
      <c r="G190" s="293" t="s">
        <v>153</v>
      </c>
      <c r="H190" s="160">
        <f t="shared" si="13"/>
        <v>0</v>
      </c>
      <c r="I190" s="725"/>
      <c r="J190" s="725"/>
    </row>
    <row r="191" spans="1:10" s="290" customFormat="1" ht="15" customHeight="1" x14ac:dyDescent="0.25">
      <c r="A191" s="27" t="s">
        <v>8</v>
      </c>
      <c r="B191" s="409"/>
      <c r="C191" s="393" t="s">
        <v>8</v>
      </c>
      <c r="D191" s="21" t="s">
        <v>339</v>
      </c>
      <c r="E191" s="516"/>
      <c r="F191" s="520"/>
      <c r="G191" s="293" t="s">
        <v>153</v>
      </c>
      <c r="H191" s="160">
        <f t="shared" si="13"/>
        <v>0</v>
      </c>
      <c r="I191" s="725"/>
      <c r="J191" s="725"/>
    </row>
    <row r="192" spans="1:10" s="290" customFormat="1" ht="15" customHeight="1" x14ac:dyDescent="0.25">
      <c r="A192" s="27" t="s">
        <v>8</v>
      </c>
      <c r="B192" s="409"/>
      <c r="C192" s="393" t="s">
        <v>8</v>
      </c>
      <c r="D192" s="21" t="s">
        <v>339</v>
      </c>
      <c r="E192" s="516"/>
      <c r="F192" s="520"/>
      <c r="G192" s="293" t="s">
        <v>153</v>
      </c>
      <c r="H192" s="160">
        <f t="shared" ref="H192:H196" si="15">E192*F192</f>
        <v>0</v>
      </c>
      <c r="I192" s="725"/>
      <c r="J192" s="725"/>
    </row>
    <row r="193" spans="1:10" s="290" customFormat="1" ht="15" customHeight="1" x14ac:dyDescent="0.25">
      <c r="A193" s="27" t="s">
        <v>8</v>
      </c>
      <c r="B193" s="409"/>
      <c r="C193" s="393" t="s">
        <v>8</v>
      </c>
      <c r="D193" s="21" t="s">
        <v>339</v>
      </c>
      <c r="E193" s="516"/>
      <c r="F193" s="520"/>
      <c r="G193" s="293" t="s">
        <v>153</v>
      </c>
      <c r="H193" s="160">
        <f t="shared" si="15"/>
        <v>0</v>
      </c>
      <c r="I193" s="725"/>
      <c r="J193" s="725"/>
    </row>
    <row r="194" spans="1:10" s="290" customFormat="1" ht="15" customHeight="1" x14ac:dyDescent="0.25">
      <c r="A194" s="27" t="s">
        <v>8</v>
      </c>
      <c r="B194" s="409"/>
      <c r="C194" s="393" t="s">
        <v>8</v>
      </c>
      <c r="D194" s="21" t="s">
        <v>339</v>
      </c>
      <c r="E194" s="516"/>
      <c r="F194" s="520"/>
      <c r="G194" s="293" t="s">
        <v>153</v>
      </c>
      <c r="H194" s="160">
        <f t="shared" si="15"/>
        <v>0</v>
      </c>
      <c r="I194" s="725"/>
      <c r="J194" s="725"/>
    </row>
    <row r="195" spans="1:10" s="290" customFormat="1" ht="15" customHeight="1" x14ac:dyDescent="0.25">
      <c r="A195" s="27" t="s">
        <v>8</v>
      </c>
      <c r="B195" s="409"/>
      <c r="C195" s="393" t="s">
        <v>8</v>
      </c>
      <c r="D195" s="21" t="s">
        <v>339</v>
      </c>
      <c r="E195" s="516"/>
      <c r="F195" s="520"/>
      <c r="G195" s="293" t="s">
        <v>153</v>
      </c>
      <c r="H195" s="160">
        <f t="shared" si="15"/>
        <v>0</v>
      </c>
      <c r="I195" s="725"/>
      <c r="J195" s="725"/>
    </row>
    <row r="196" spans="1:10" s="290" customFormat="1" ht="15" customHeight="1" x14ac:dyDescent="0.25">
      <c r="A196" s="27" t="s">
        <v>8</v>
      </c>
      <c r="B196" s="409"/>
      <c r="C196" s="393" t="s">
        <v>8</v>
      </c>
      <c r="D196" s="21" t="s">
        <v>339</v>
      </c>
      <c r="E196" s="516"/>
      <c r="F196" s="520"/>
      <c r="G196" s="293" t="s">
        <v>153</v>
      </c>
      <c r="H196" s="160">
        <f t="shared" si="15"/>
        <v>0</v>
      </c>
      <c r="I196" s="725"/>
      <c r="J196" s="725"/>
    </row>
    <row r="197" spans="1:10" s="290" customFormat="1" ht="15" customHeight="1" x14ac:dyDescent="0.25">
      <c r="A197" s="27" t="s">
        <v>8</v>
      </c>
      <c r="B197" s="409"/>
      <c r="C197" s="393" t="s">
        <v>8</v>
      </c>
      <c r="D197" s="21" t="s">
        <v>339</v>
      </c>
      <c r="E197" s="516"/>
      <c r="F197" s="520"/>
      <c r="G197" s="293" t="s">
        <v>153</v>
      </c>
      <c r="H197" s="160">
        <f t="shared" ref="H197:H201" si="16">E197*F197</f>
        <v>0</v>
      </c>
      <c r="I197" s="725"/>
      <c r="J197" s="725"/>
    </row>
    <row r="198" spans="1:10" s="290" customFormat="1" ht="15" customHeight="1" x14ac:dyDescent="0.25">
      <c r="A198" s="27" t="s">
        <v>8</v>
      </c>
      <c r="B198" s="409"/>
      <c r="C198" s="393" t="s">
        <v>8</v>
      </c>
      <c r="D198" s="21" t="s">
        <v>339</v>
      </c>
      <c r="E198" s="516"/>
      <c r="F198" s="520"/>
      <c r="G198" s="293" t="s">
        <v>153</v>
      </c>
      <c r="H198" s="160">
        <f t="shared" si="16"/>
        <v>0</v>
      </c>
      <c r="I198" s="725"/>
      <c r="J198" s="725"/>
    </row>
    <row r="199" spans="1:10" s="290" customFormat="1" ht="15" customHeight="1" x14ac:dyDescent="0.25">
      <c r="A199" s="27" t="s">
        <v>8</v>
      </c>
      <c r="B199" s="409"/>
      <c r="C199" s="393" t="s">
        <v>8</v>
      </c>
      <c r="D199" s="21" t="s">
        <v>339</v>
      </c>
      <c r="E199" s="516"/>
      <c r="F199" s="520"/>
      <c r="G199" s="293" t="s">
        <v>153</v>
      </c>
      <c r="H199" s="160">
        <f t="shared" si="16"/>
        <v>0</v>
      </c>
      <c r="I199" s="725"/>
      <c r="J199" s="725"/>
    </row>
    <row r="200" spans="1:10" s="290" customFormat="1" ht="15" customHeight="1" x14ac:dyDescent="0.25">
      <c r="A200" s="27" t="s">
        <v>8</v>
      </c>
      <c r="B200" s="409"/>
      <c r="C200" s="393" t="s">
        <v>8</v>
      </c>
      <c r="D200" s="21" t="s">
        <v>339</v>
      </c>
      <c r="E200" s="516"/>
      <c r="F200" s="520"/>
      <c r="G200" s="293" t="s">
        <v>153</v>
      </c>
      <c r="H200" s="160">
        <f t="shared" si="16"/>
        <v>0</v>
      </c>
      <c r="I200" s="725"/>
      <c r="J200" s="725"/>
    </row>
    <row r="201" spans="1:10" s="290" customFormat="1" ht="15" customHeight="1" x14ac:dyDescent="0.25">
      <c r="A201" s="27" t="s">
        <v>8</v>
      </c>
      <c r="B201" s="409"/>
      <c r="C201" s="393" t="s">
        <v>8</v>
      </c>
      <c r="D201" s="21" t="s">
        <v>339</v>
      </c>
      <c r="E201" s="516"/>
      <c r="F201" s="520"/>
      <c r="G201" s="293" t="s">
        <v>153</v>
      </c>
      <c r="H201" s="160">
        <f t="shared" si="16"/>
        <v>0</v>
      </c>
      <c r="I201" s="725"/>
      <c r="J201" s="725"/>
    </row>
    <row r="202" spans="1:10" s="290" customFormat="1" ht="15" customHeight="1" x14ac:dyDescent="0.25">
      <c r="A202" s="27" t="s">
        <v>8</v>
      </c>
      <c r="B202" s="409"/>
      <c r="C202" s="393" t="s">
        <v>8</v>
      </c>
      <c r="D202" s="21" t="s">
        <v>339</v>
      </c>
      <c r="E202" s="516"/>
      <c r="F202" s="520"/>
      <c r="G202" s="293" t="s">
        <v>153</v>
      </c>
      <c r="H202" s="160">
        <f t="shared" ref="H202:H206" si="17">E202*F202</f>
        <v>0</v>
      </c>
      <c r="I202" s="725"/>
      <c r="J202" s="725"/>
    </row>
    <row r="203" spans="1:10" s="290" customFormat="1" ht="15" customHeight="1" x14ac:dyDescent="0.25">
      <c r="A203" s="27" t="s">
        <v>8</v>
      </c>
      <c r="B203" s="409"/>
      <c r="C203" s="393" t="s">
        <v>8</v>
      </c>
      <c r="D203" s="21" t="s">
        <v>339</v>
      </c>
      <c r="E203" s="516"/>
      <c r="F203" s="520"/>
      <c r="G203" s="293" t="s">
        <v>153</v>
      </c>
      <c r="H203" s="160">
        <f t="shared" si="17"/>
        <v>0</v>
      </c>
      <c r="I203" s="725"/>
      <c r="J203" s="725"/>
    </row>
    <row r="204" spans="1:10" s="290" customFormat="1" ht="15" customHeight="1" x14ac:dyDescent="0.25">
      <c r="A204" s="27" t="s">
        <v>8</v>
      </c>
      <c r="B204" s="409"/>
      <c r="C204" s="393" t="s">
        <v>8</v>
      </c>
      <c r="D204" s="21" t="s">
        <v>339</v>
      </c>
      <c r="E204" s="516"/>
      <c r="F204" s="520"/>
      <c r="G204" s="293" t="s">
        <v>153</v>
      </c>
      <c r="H204" s="160">
        <f t="shared" si="17"/>
        <v>0</v>
      </c>
      <c r="I204" s="725"/>
      <c r="J204" s="725"/>
    </row>
    <row r="205" spans="1:10" s="290" customFormat="1" ht="15" customHeight="1" x14ac:dyDescent="0.25">
      <c r="A205" s="27" t="s">
        <v>8</v>
      </c>
      <c r="B205" s="409"/>
      <c r="C205" s="393" t="s">
        <v>8</v>
      </c>
      <c r="D205" s="21" t="s">
        <v>339</v>
      </c>
      <c r="E205" s="516"/>
      <c r="F205" s="520"/>
      <c r="G205" s="293" t="s">
        <v>153</v>
      </c>
      <c r="H205" s="160">
        <f t="shared" si="17"/>
        <v>0</v>
      </c>
      <c r="I205" s="725"/>
      <c r="J205" s="725"/>
    </row>
    <row r="206" spans="1:10" s="290" customFormat="1" ht="15" customHeight="1" x14ac:dyDescent="0.25">
      <c r="A206" s="27" t="s">
        <v>8</v>
      </c>
      <c r="B206" s="409"/>
      <c r="C206" s="393" t="s">
        <v>8</v>
      </c>
      <c r="D206" s="21" t="s">
        <v>339</v>
      </c>
      <c r="E206" s="516"/>
      <c r="F206" s="520"/>
      <c r="G206" s="293" t="s">
        <v>153</v>
      </c>
      <c r="H206" s="160">
        <f t="shared" si="17"/>
        <v>0</v>
      </c>
      <c r="I206" s="725"/>
      <c r="J206" s="725"/>
    </row>
    <row r="207" spans="1:10" ht="15" customHeight="1" x14ac:dyDescent="0.25">
      <c r="A207" s="4"/>
      <c r="B207" s="4"/>
      <c r="C207" s="4"/>
      <c r="D207" s="4"/>
      <c r="E207" s="4"/>
      <c r="F207" s="4"/>
      <c r="G207" s="4"/>
      <c r="H207" s="159"/>
      <c r="I207" s="61"/>
      <c r="J207" s="61"/>
    </row>
    <row r="208" spans="1:10" s="18" customFormat="1" ht="15" customHeight="1" x14ac:dyDescent="0.25">
      <c r="A208" s="19" t="s">
        <v>340</v>
      </c>
      <c r="B208" s="391" t="s">
        <v>62</v>
      </c>
      <c r="C208" s="339"/>
      <c r="D208" s="340"/>
      <c r="E208" s="340"/>
      <c r="F208" s="341"/>
      <c r="G208" s="340"/>
      <c r="H208" s="342">
        <f>H227</f>
        <v>0</v>
      </c>
      <c r="I208" s="286" t="s">
        <v>341</v>
      </c>
      <c r="J208" s="394"/>
    </row>
    <row r="209" spans="1:267" s="33" customFormat="1" ht="15" customHeight="1" x14ac:dyDescent="0.25">
      <c r="A209" s="4"/>
      <c r="B209" s="4"/>
      <c r="C209" s="4"/>
      <c r="D209" s="4"/>
      <c r="E209" s="4"/>
      <c r="F209" s="4"/>
      <c r="G209" s="4"/>
      <c r="H209" s="159"/>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267" s="33" customFormat="1" ht="15" customHeight="1" x14ac:dyDescent="0.25">
      <c r="A210" s="19" t="s">
        <v>64</v>
      </c>
      <c r="B210" s="391" t="s">
        <v>65</v>
      </c>
      <c r="C210" s="339"/>
      <c r="D210" s="340"/>
      <c r="E210" s="340"/>
      <c r="F210" s="341"/>
      <c r="G210" s="340"/>
      <c r="H210" s="342">
        <f>SUMIF($C$16:$C$206,"SUS 7",$H$16:$H$206)</f>
        <v>0</v>
      </c>
      <c r="I210" s="286" t="s">
        <v>341</v>
      </c>
      <c r="J210" s="39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267" s="33" customFormat="1" ht="15" customHeight="1" x14ac:dyDescent="0.25">
      <c r="A211" s="4"/>
      <c r="B211" s="4"/>
      <c r="C211" s="4"/>
      <c r="D211" s="4"/>
      <c r="E211" s="4"/>
      <c r="F211" s="4"/>
      <c r="G211" s="4"/>
      <c r="H211" s="159"/>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267" s="33" customFormat="1" ht="15" customHeight="1" x14ac:dyDescent="0.25">
      <c r="A212" s="19" t="s">
        <v>66</v>
      </c>
      <c r="B212" s="391" t="s">
        <v>67</v>
      </c>
      <c r="C212" s="339"/>
      <c r="D212" s="340"/>
      <c r="E212" s="340"/>
      <c r="F212" s="341"/>
      <c r="G212" s="340"/>
      <c r="H212" s="342">
        <f>SUMIF($C$16:$C$206,"SI 8",$H$16:$H$206)</f>
        <v>0</v>
      </c>
      <c r="I212" s="286" t="s">
        <v>341</v>
      </c>
      <c r="J212" s="39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267" s="33" customFormat="1" ht="15" customHeight="1" x14ac:dyDescent="0.25">
      <c r="A213" s="4"/>
      <c r="B213" s="4"/>
      <c r="C213" s="4"/>
      <c r="D213" s="4"/>
      <c r="E213" s="4"/>
      <c r="F213" s="4"/>
      <c r="G213" s="4"/>
      <c r="H213" s="159"/>
      <c r="I213" s="4"/>
      <c r="J213" s="4"/>
      <c r="K213" s="4"/>
      <c r="L213" s="4"/>
      <c r="M213" s="4"/>
      <c r="N213" s="4"/>
      <c r="O213" s="4"/>
      <c r="P213" s="4"/>
      <c r="Q213" s="4"/>
      <c r="R213" s="4"/>
      <c r="S213" s="4"/>
      <c r="T213" s="6"/>
      <c r="U213" s="6"/>
      <c r="V213" s="6"/>
      <c r="W213" s="31"/>
      <c r="X213" s="31"/>
      <c r="Y213" s="31"/>
      <c r="Z213" s="31"/>
      <c r="AA213" s="31"/>
      <c r="AB213" s="31"/>
      <c r="AC213" s="31"/>
      <c r="AD213" s="31"/>
      <c r="AE213" s="31"/>
      <c r="AF213" s="31"/>
      <c r="AG213" s="31"/>
      <c r="AH213" s="31"/>
      <c r="AI213" s="31"/>
      <c r="AJ213" s="31"/>
      <c r="AK213" s="31"/>
      <c r="AL213" s="31"/>
      <c r="AM213" s="31"/>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row>
    <row r="214" spans="1:267" s="33" customFormat="1" ht="15" customHeight="1" x14ac:dyDescent="0.25">
      <c r="A214" s="19" t="s">
        <v>68</v>
      </c>
      <c r="B214" s="391" t="s">
        <v>69</v>
      </c>
      <c r="C214" s="339"/>
      <c r="D214" s="340"/>
      <c r="E214" s="340"/>
      <c r="F214" s="341"/>
      <c r="G214" s="340"/>
      <c r="H214" s="342">
        <f>SUMIF($C$16:$C$206,"SD 9",$H$16:$H$206)</f>
        <v>0</v>
      </c>
      <c r="I214" s="286" t="s">
        <v>341</v>
      </c>
      <c r="J214" s="394"/>
      <c r="K214" s="4"/>
      <c r="L214" s="4"/>
      <c r="M214" s="4"/>
      <c r="N214" s="4"/>
      <c r="O214" s="4"/>
      <c r="P214" s="4"/>
      <c r="Q214" s="4"/>
      <c r="R214" s="4"/>
      <c r="S214" s="4"/>
      <c r="T214" s="6"/>
      <c r="U214" s="6"/>
      <c r="V214" s="6"/>
      <c r="W214" s="31"/>
      <c r="X214" s="31"/>
      <c r="Y214" s="31"/>
      <c r="Z214" s="31"/>
      <c r="AA214" s="31"/>
      <c r="AB214" s="31"/>
      <c r="AC214" s="31"/>
      <c r="AD214" s="31"/>
      <c r="AE214" s="31"/>
      <c r="AF214" s="31"/>
      <c r="AG214" s="31"/>
      <c r="AH214" s="31"/>
      <c r="AI214" s="31"/>
      <c r="AJ214" s="31"/>
      <c r="AK214" s="31"/>
      <c r="AL214" s="31"/>
      <c r="AM214" s="31"/>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row>
    <row r="215" spans="1:267" ht="15" customHeight="1" x14ac:dyDescent="0.25">
      <c r="A215" s="100"/>
      <c r="B215" s="4"/>
      <c r="C215" s="4"/>
      <c r="D215" s="4"/>
      <c r="E215" s="4"/>
      <c r="F215" s="5"/>
      <c r="G215" s="4"/>
      <c r="H215" s="159"/>
      <c r="I215" s="4"/>
      <c r="J215" s="4"/>
    </row>
    <row r="216" spans="1:267" s="18" customFormat="1" ht="15" customHeight="1" x14ac:dyDescent="0.25">
      <c r="A216" s="19" t="s">
        <v>70</v>
      </c>
      <c r="B216" s="391" t="s">
        <v>71</v>
      </c>
      <c r="C216" s="339"/>
      <c r="D216" s="340"/>
      <c r="E216" s="340"/>
      <c r="F216" s="341"/>
      <c r="G216" s="340"/>
      <c r="H216" s="342">
        <f>SUMIF($C$16:$C$206,"SAA 10",$H$16:$H$206)</f>
        <v>0</v>
      </c>
      <c r="I216" s="286" t="s">
        <v>341</v>
      </c>
      <c r="J216" s="394"/>
    </row>
    <row r="217" spans="1:267" s="4" customFormat="1" ht="15" customHeight="1" x14ac:dyDescent="0.25">
      <c r="F217" s="5"/>
      <c r="H217" s="159"/>
    </row>
    <row r="218" spans="1:267" s="4" customFormat="1" ht="15" customHeight="1" x14ac:dyDescent="0.25">
      <c r="A218" s="34"/>
      <c r="B218" s="125"/>
      <c r="C218" s="125"/>
      <c r="D218" s="125"/>
      <c r="E218" s="125"/>
      <c r="F218" s="36"/>
      <c r="G218" s="125"/>
      <c r="H218" s="509"/>
      <c r="I218" s="125"/>
      <c r="J218" s="38"/>
    </row>
    <row r="219" spans="1:267" s="4" customFormat="1" ht="15" customHeight="1" x14ac:dyDescent="0.25">
      <c r="A219" s="650" t="s">
        <v>72</v>
      </c>
      <c r="B219" s="693"/>
      <c r="H219" s="159"/>
      <c r="I219" s="379"/>
      <c r="J219" s="234"/>
    </row>
    <row r="220" spans="1:267" s="4" customFormat="1" ht="15" customHeight="1" x14ac:dyDescent="0.25">
      <c r="A220" s="40" t="s">
        <v>340</v>
      </c>
      <c r="B220" s="3" t="s">
        <v>73</v>
      </c>
      <c r="D220" s="155" t="s">
        <v>74</v>
      </c>
      <c r="E220" s="155" t="s">
        <v>342</v>
      </c>
      <c r="F220" s="115"/>
      <c r="G220" s="115"/>
      <c r="H220" s="172" t="s">
        <v>343</v>
      </c>
      <c r="I220" s="155" t="s">
        <v>344</v>
      </c>
      <c r="J220" s="234"/>
    </row>
    <row r="221" spans="1:267" s="4" customFormat="1" ht="15" customHeight="1" x14ac:dyDescent="0.25">
      <c r="A221" s="26" t="s">
        <v>78</v>
      </c>
      <c r="B221" s="41" t="s">
        <v>79</v>
      </c>
      <c r="D221" s="399">
        <v>6100</v>
      </c>
      <c r="E221" s="157">
        <f>D221*H221</f>
        <v>0</v>
      </c>
      <c r="F221" s="115"/>
      <c r="G221" s="115" t="s">
        <v>78</v>
      </c>
      <c r="H221" s="156">
        <f>SUMIF($C$16:$C$206,"SUP 1",$H$16:$H$206)</f>
        <v>0</v>
      </c>
      <c r="I221" s="173">
        <v>1.4</v>
      </c>
      <c r="J221" s="343"/>
    </row>
    <row r="222" spans="1:267" s="4" customFormat="1" ht="15" customHeight="1" x14ac:dyDescent="0.25">
      <c r="A222" s="26" t="s">
        <v>80</v>
      </c>
      <c r="B222" s="26" t="s">
        <v>81</v>
      </c>
      <c r="D222" s="399">
        <v>9000</v>
      </c>
      <c r="E222" s="157">
        <f t="shared" ref="E222:E225" si="18">D222*H222</f>
        <v>0</v>
      </c>
      <c r="F222" s="115"/>
      <c r="G222" s="115" t="s">
        <v>80</v>
      </c>
      <c r="H222" s="156">
        <f>SUMIF($C$16:$C$206,"SUP 2",$H$16:$H$206)</f>
        <v>0</v>
      </c>
      <c r="I222" s="174">
        <v>1.45</v>
      </c>
      <c r="J222" s="344"/>
    </row>
    <row r="223" spans="1:267" s="4" customFormat="1" ht="15" customHeight="1" x14ac:dyDescent="0.25">
      <c r="A223" s="26" t="s">
        <v>82</v>
      </c>
      <c r="B223" s="43" t="s">
        <v>83</v>
      </c>
      <c r="D223" s="399">
        <v>7200</v>
      </c>
      <c r="E223" s="157">
        <f t="shared" si="18"/>
        <v>0</v>
      </c>
      <c r="F223" s="115"/>
      <c r="G223" s="115" t="s">
        <v>82</v>
      </c>
      <c r="H223" s="156">
        <f>SUMIF($C$16:$C$206,"SUP 3",$H$16:$H$206)</f>
        <v>0</v>
      </c>
      <c r="I223" s="174">
        <v>1.24</v>
      </c>
      <c r="J223" s="344"/>
    </row>
    <row r="224" spans="1:267" s="4" customFormat="1" ht="15" customHeight="1" x14ac:dyDescent="0.25">
      <c r="A224" s="26" t="s">
        <v>84</v>
      </c>
      <c r="B224" s="43" t="s">
        <v>85</v>
      </c>
      <c r="D224" s="399">
        <v>3600</v>
      </c>
      <c r="E224" s="157">
        <f t="shared" si="18"/>
        <v>0</v>
      </c>
      <c r="F224" s="115"/>
      <c r="G224" s="115" t="s">
        <v>84</v>
      </c>
      <c r="H224" s="156">
        <f>SUMIF($C$16:$C$206,"SUP 4",$H$16:$H$206)</f>
        <v>0</v>
      </c>
      <c r="I224" s="174">
        <v>1.19</v>
      </c>
      <c r="J224" s="344"/>
    </row>
    <row r="225" spans="1:10" s="4" customFormat="1" ht="15" customHeight="1" x14ac:dyDescent="0.25">
      <c r="A225" s="26" t="s">
        <v>86</v>
      </c>
      <c r="B225" s="43" t="s">
        <v>87</v>
      </c>
      <c r="D225" s="399">
        <v>6300</v>
      </c>
      <c r="E225" s="157">
        <f t="shared" si="18"/>
        <v>0</v>
      </c>
      <c r="F225" s="115"/>
      <c r="G225" s="115" t="s">
        <v>86</v>
      </c>
      <c r="H225" s="156">
        <f>SUMIF($C$16:$C$206,"SUP 5",$H$16:$H$206)</f>
        <v>0</v>
      </c>
      <c r="I225" s="174">
        <v>1.35</v>
      </c>
      <c r="J225" s="344"/>
    </row>
    <row r="226" spans="1:10" s="4" customFormat="1" ht="15" customHeight="1" x14ac:dyDescent="0.25">
      <c r="A226" s="26" t="s">
        <v>88</v>
      </c>
      <c r="B226" s="43" t="s">
        <v>89</v>
      </c>
      <c r="D226" s="399">
        <v>8900</v>
      </c>
      <c r="E226" s="157">
        <f>D226*H226</f>
        <v>0</v>
      </c>
      <c r="F226" s="115"/>
      <c r="G226" s="115" t="s">
        <v>88</v>
      </c>
      <c r="H226" s="156">
        <f>SUMIF($C$16:$C$206,"SUP 6",$H$16:$H$206)</f>
        <v>0</v>
      </c>
      <c r="I226" s="174">
        <v>1.83</v>
      </c>
      <c r="J226" s="344"/>
    </row>
    <row r="227" spans="1:10" s="4" customFormat="1" ht="15" customHeight="1" thickBot="1" x14ac:dyDescent="0.3">
      <c r="A227" s="44"/>
      <c r="D227" s="165" t="s">
        <v>62</v>
      </c>
      <c r="E227" s="203">
        <f>SUM(E221:E226)</f>
        <v>0</v>
      </c>
      <c r="F227" s="163"/>
      <c r="G227" s="163" t="s">
        <v>345</v>
      </c>
      <c r="H227" s="158">
        <f>SUM(H221:H226)</f>
        <v>0</v>
      </c>
      <c r="I227" s="196">
        <v>1</v>
      </c>
      <c r="J227" s="344"/>
    </row>
    <row r="228" spans="1:10" s="4" customFormat="1" ht="15" customHeight="1" thickTop="1" x14ac:dyDescent="0.25">
      <c r="A228" s="44"/>
      <c r="D228" s="115"/>
      <c r="E228" s="115"/>
      <c r="F228" s="115"/>
      <c r="G228" s="115"/>
      <c r="H228" s="159"/>
      <c r="I228" s="115"/>
      <c r="J228" s="39"/>
    </row>
    <row r="229" spans="1:10" s="4" customFormat="1" ht="15" customHeight="1" thickBot="1" x14ac:dyDescent="0.3">
      <c r="A229" s="40" t="s">
        <v>91</v>
      </c>
      <c r="B229" s="3" t="s">
        <v>92</v>
      </c>
      <c r="D229" s="115"/>
      <c r="E229" s="115"/>
      <c r="F229" s="163"/>
      <c r="G229" s="163" t="s">
        <v>93</v>
      </c>
      <c r="H229" s="158">
        <f>(H221*I221)+(H222*I222)+(H223*I223)+(H224*I224)+(H225*I225)+(H226*I226)</f>
        <v>0</v>
      </c>
      <c r="I229" s="196" t="e">
        <f>I227/H227*H229</f>
        <v>#DIV/0!</v>
      </c>
      <c r="J229" s="344"/>
    </row>
    <row r="230" spans="1:10" s="4" customFormat="1" ht="15" customHeight="1" thickTop="1" x14ac:dyDescent="0.25">
      <c r="C230" s="46"/>
      <c r="D230" s="155" t="s">
        <v>74</v>
      </c>
      <c r="E230" s="155" t="s">
        <v>346</v>
      </c>
      <c r="F230" s="115"/>
      <c r="G230" s="115"/>
      <c r="H230" s="295"/>
      <c r="I230" s="238"/>
      <c r="J230" s="343"/>
    </row>
    <row r="231" spans="1:10" s="4" customFormat="1" ht="15" customHeight="1" thickBot="1" x14ac:dyDescent="0.3">
      <c r="A231" s="40" t="s">
        <v>70</v>
      </c>
      <c r="B231" s="3" t="s">
        <v>95</v>
      </c>
      <c r="D231" s="399">
        <v>300</v>
      </c>
      <c r="E231" s="157">
        <f>D231*H231</f>
        <v>0</v>
      </c>
      <c r="F231" s="163"/>
      <c r="G231" s="163" t="s">
        <v>96</v>
      </c>
      <c r="H231" s="158">
        <f>H216</f>
        <v>0</v>
      </c>
      <c r="I231" s="238"/>
      <c r="J231" s="234"/>
    </row>
    <row r="232" spans="1:10" s="4" customFormat="1" ht="15" customHeight="1" thickTop="1" thickBot="1" x14ac:dyDescent="0.3">
      <c r="A232" s="381"/>
      <c r="B232" s="379"/>
      <c r="D232" s="165" t="s">
        <v>97</v>
      </c>
      <c r="E232" s="203">
        <f>SUM(E231)</f>
        <v>0</v>
      </c>
      <c r="F232" s="163"/>
      <c r="G232" s="238"/>
      <c r="H232" s="201"/>
      <c r="I232" s="238"/>
      <c r="J232" s="234"/>
    </row>
    <row r="233" spans="1:10" s="4" customFormat="1" ht="15" customHeight="1" thickTop="1" x14ac:dyDescent="0.25">
      <c r="A233" s="251"/>
      <c r="B233" s="382"/>
      <c r="C233" s="383"/>
      <c r="D233" s="121"/>
      <c r="E233" s="124"/>
      <c r="F233" s="319"/>
      <c r="G233" s="382"/>
      <c r="H233" s="522"/>
      <c r="I233" s="382"/>
      <c r="J233" s="390"/>
    </row>
    <row r="234" spans="1:10" s="4" customFormat="1" ht="15" customHeight="1" x14ac:dyDescent="0.25">
      <c r="A234" s="44"/>
      <c r="H234" s="115"/>
      <c r="I234" s="379"/>
      <c r="J234" s="39"/>
    </row>
    <row r="235" spans="1:10" s="4" customFormat="1" ht="15" customHeight="1" x14ac:dyDescent="0.25">
      <c r="A235" s="650" t="s">
        <v>98</v>
      </c>
      <c r="B235" s="649"/>
      <c r="H235" s="215"/>
      <c r="I235" s="142"/>
      <c r="J235" s="39"/>
    </row>
    <row r="236" spans="1:10" s="4" customFormat="1" ht="15" customHeight="1" x14ac:dyDescent="0.25">
      <c r="A236" s="40" t="s">
        <v>99</v>
      </c>
      <c r="B236" s="40" t="s">
        <v>100</v>
      </c>
      <c r="C236" s="164" t="s">
        <v>101</v>
      </c>
      <c r="D236" s="164" t="s">
        <v>102</v>
      </c>
      <c r="E236" s="168">
        <f>E232+E227</f>
        <v>0</v>
      </c>
      <c r="F236" s="57">
        <v>1</v>
      </c>
      <c r="G236" s="142"/>
      <c r="H236" s="57"/>
      <c r="I236" s="142"/>
      <c r="J236" s="39"/>
    </row>
    <row r="237" spans="1:10" s="4" customFormat="1" ht="15" customHeight="1" x14ac:dyDescent="0.25">
      <c r="A237" s="22">
        <v>1</v>
      </c>
      <c r="B237" s="136" t="s">
        <v>103</v>
      </c>
      <c r="C237" s="214">
        <v>0</v>
      </c>
      <c r="D237" s="182">
        <f>E236/F236*C237</f>
        <v>0</v>
      </c>
      <c r="E237" s="162" t="s">
        <v>8</v>
      </c>
      <c r="F237" s="57"/>
      <c r="G237" s="142"/>
      <c r="H237" s="57"/>
      <c r="I237" s="142"/>
      <c r="J237" s="39"/>
    </row>
    <row r="238" spans="1:10" s="4" customFormat="1" ht="15" customHeight="1" x14ac:dyDescent="0.25">
      <c r="A238" s="22">
        <v>2</v>
      </c>
      <c r="B238" s="136" t="s">
        <v>104</v>
      </c>
      <c r="C238" s="214" t="s">
        <v>8</v>
      </c>
      <c r="D238" s="181" t="s">
        <v>8</v>
      </c>
      <c r="E238" s="162" t="s">
        <v>105</v>
      </c>
      <c r="F238" s="57"/>
      <c r="G238" s="142"/>
      <c r="H238" s="57"/>
      <c r="I238" s="142"/>
      <c r="J238" s="39"/>
    </row>
    <row r="239" spans="1:10" s="4" customFormat="1" ht="15" customHeight="1" x14ac:dyDescent="0.25">
      <c r="A239" s="22">
        <v>3</v>
      </c>
      <c r="B239" s="136" t="s">
        <v>106</v>
      </c>
      <c r="C239" s="214" t="s">
        <v>8</v>
      </c>
      <c r="D239" s="181" t="s">
        <v>8</v>
      </c>
      <c r="E239" s="162" t="s">
        <v>105</v>
      </c>
      <c r="F239" s="57"/>
      <c r="G239" s="142"/>
      <c r="H239" s="57"/>
      <c r="I239" s="142"/>
      <c r="J239" s="39"/>
    </row>
    <row r="240" spans="1:10" s="4" customFormat="1" ht="15" customHeight="1" x14ac:dyDescent="0.25">
      <c r="A240" s="22">
        <v>4</v>
      </c>
      <c r="B240" s="136" t="s">
        <v>107</v>
      </c>
      <c r="C240" s="287" t="s">
        <v>108</v>
      </c>
      <c r="D240" s="182">
        <f>E232/100*75</f>
        <v>0</v>
      </c>
      <c r="E240" s="162" t="str">
        <f>D238</f>
        <v>---</v>
      </c>
      <c r="F240" s="57"/>
      <c r="G240" s="142"/>
      <c r="H240" s="57"/>
      <c r="I240" s="142"/>
      <c r="J240" s="39"/>
    </row>
    <row r="241" spans="1:10" s="4" customFormat="1" ht="15" customHeight="1" x14ac:dyDescent="0.25">
      <c r="A241" s="22">
        <v>5</v>
      </c>
      <c r="B241" s="136" t="s">
        <v>109</v>
      </c>
      <c r="C241" s="287">
        <v>0.1</v>
      </c>
      <c r="D241" s="182">
        <f>(E236+D237+D240)/F236*C241</f>
        <v>0</v>
      </c>
      <c r="E241" s="162" t="s">
        <v>8</v>
      </c>
      <c r="F241" s="57"/>
      <c r="G241" s="142"/>
      <c r="H241" s="57"/>
      <c r="I241" s="142"/>
      <c r="J241" s="39"/>
    </row>
    <row r="242" spans="1:10" s="4" customFormat="1" ht="15" customHeight="1" thickBot="1" x14ac:dyDescent="0.3">
      <c r="A242" s="44"/>
      <c r="C242" s="115"/>
      <c r="D242" s="163" t="s">
        <v>110</v>
      </c>
      <c r="E242" s="203">
        <f>E236+(D237+D240+D241)</f>
        <v>0</v>
      </c>
      <c r="F242" s="143"/>
      <c r="G242" s="62"/>
      <c r="H242" s="143"/>
      <c r="I242" s="62"/>
      <c r="J242" s="39"/>
    </row>
    <row r="243" spans="1:10" s="4" customFormat="1" ht="15" customHeight="1" thickTop="1" x14ac:dyDescent="0.25">
      <c r="A243" s="44"/>
      <c r="C243" s="115"/>
      <c r="D243" s="163"/>
      <c r="E243" s="169"/>
      <c r="F243" s="143"/>
      <c r="G243" s="62"/>
      <c r="H243" s="143"/>
      <c r="I243" s="62"/>
      <c r="J243" s="39"/>
    </row>
    <row r="244" spans="1:10" s="4" customFormat="1" ht="15" customHeight="1" x14ac:dyDescent="0.25">
      <c r="A244" s="40" t="s">
        <v>99</v>
      </c>
      <c r="B244" s="40" t="s">
        <v>111</v>
      </c>
      <c r="C244" s="619" t="s">
        <v>112</v>
      </c>
      <c r="D244" s="620"/>
      <c r="E244" s="168">
        <f>E242</f>
        <v>0</v>
      </c>
      <c r="F244" s="57"/>
      <c r="G244" s="142"/>
      <c r="H244" s="57"/>
      <c r="I244" s="142"/>
      <c r="J244" s="39"/>
    </row>
    <row r="245" spans="1:10" s="4" customFormat="1" ht="15" customHeight="1" x14ac:dyDescent="0.25">
      <c r="A245" s="22">
        <v>1</v>
      </c>
      <c r="B245" s="22" t="s">
        <v>113</v>
      </c>
      <c r="C245" s="604" t="s">
        <v>8</v>
      </c>
      <c r="D245" s="623"/>
      <c r="E245" s="162" t="s">
        <v>105</v>
      </c>
      <c r="F245" s="57"/>
      <c r="G245" s="142"/>
      <c r="H245" s="57"/>
      <c r="I245" s="142"/>
      <c r="J245" s="39"/>
    </row>
    <row r="246" spans="1:10" s="4" customFormat="1" ht="15" customHeight="1" x14ac:dyDescent="0.25">
      <c r="A246" s="22">
        <v>2</v>
      </c>
      <c r="B246" s="22" t="s">
        <v>347</v>
      </c>
      <c r="C246" s="604" t="s">
        <v>8</v>
      </c>
      <c r="D246" s="623"/>
      <c r="E246" s="162" t="s">
        <v>105</v>
      </c>
      <c r="F246" s="57"/>
      <c r="G246" s="142"/>
      <c r="H246" s="57"/>
      <c r="I246" s="142"/>
      <c r="J246" s="39"/>
    </row>
    <row r="247" spans="1:10" s="4" customFormat="1" ht="15" customHeight="1" x14ac:dyDescent="0.25">
      <c r="A247" s="22">
        <v>3</v>
      </c>
      <c r="B247" s="22" t="s">
        <v>115</v>
      </c>
      <c r="C247" s="604" t="s">
        <v>8</v>
      </c>
      <c r="D247" s="623"/>
      <c r="E247" s="162" t="s">
        <v>105</v>
      </c>
      <c r="F247" s="57"/>
      <c r="G247" s="142"/>
      <c r="H247" s="57"/>
      <c r="I247" s="142"/>
      <c r="J247" s="39"/>
    </row>
    <row r="248" spans="1:10" s="4" customFormat="1" ht="15" customHeight="1" x14ac:dyDescent="0.25">
      <c r="A248" s="22">
        <v>4</v>
      </c>
      <c r="B248" s="22" t="s">
        <v>116</v>
      </c>
      <c r="C248" s="604" t="s">
        <v>8</v>
      </c>
      <c r="D248" s="623"/>
      <c r="E248" s="162" t="s">
        <v>105</v>
      </c>
      <c r="F248" s="57"/>
      <c r="G248" s="142"/>
      <c r="H248" s="57"/>
      <c r="I248" s="142"/>
      <c r="J248" s="39"/>
    </row>
    <row r="249" spans="1:10" s="4" customFormat="1" ht="15" customHeight="1" thickBot="1" x14ac:dyDescent="0.3">
      <c r="A249" s="125"/>
      <c r="B249" s="125"/>
      <c r="C249" s="613" t="s">
        <v>117</v>
      </c>
      <c r="D249" s="614"/>
      <c r="E249" s="203">
        <f>E242</f>
        <v>0</v>
      </c>
      <c r="F249" s="143">
        <v>0.4</v>
      </c>
      <c r="G249" s="62" t="s">
        <v>118</v>
      </c>
      <c r="H249" s="143"/>
      <c r="I249" s="62"/>
      <c r="J249" s="39"/>
    </row>
    <row r="250" spans="1:10" s="4" customFormat="1" ht="15" customHeight="1" thickTop="1" x14ac:dyDescent="0.2">
      <c r="A250" s="151"/>
      <c r="B250" s="86"/>
      <c r="C250" s="86"/>
      <c r="D250" s="87"/>
      <c r="E250" s="383"/>
      <c r="H250" s="148"/>
      <c r="I250" s="382"/>
      <c r="J250" s="51"/>
    </row>
    <row r="251" spans="1:10" s="4" customFormat="1" ht="15" customHeight="1" x14ac:dyDescent="0.2">
      <c r="A251" s="69"/>
      <c r="B251" s="125"/>
      <c r="C251" s="125"/>
      <c r="D251" s="125"/>
      <c r="E251" s="304"/>
      <c r="F251" s="36"/>
      <c r="G251" s="125"/>
      <c r="H251" s="146"/>
      <c r="I251" s="114"/>
      <c r="J251" s="38"/>
    </row>
    <row r="252" spans="1:10" s="4" customFormat="1" ht="15" customHeight="1" x14ac:dyDescent="0.2">
      <c r="A252" s="71" t="s">
        <v>119</v>
      </c>
      <c r="B252" s="7"/>
      <c r="C252" s="642" t="s">
        <v>8</v>
      </c>
      <c r="D252" s="716"/>
      <c r="E252" s="717"/>
      <c r="J252" s="39"/>
    </row>
    <row r="253" spans="1:10" s="4" customFormat="1" ht="15" customHeight="1" x14ac:dyDescent="0.2">
      <c r="A253" s="611" t="s">
        <v>120</v>
      </c>
      <c r="B253" s="699"/>
      <c r="C253" s="642" t="s">
        <v>8</v>
      </c>
      <c r="D253" s="716"/>
      <c r="E253" s="717"/>
      <c r="J253" s="39"/>
    </row>
    <row r="254" spans="1:10" s="4" customFormat="1" ht="60" customHeight="1" x14ac:dyDescent="0.2">
      <c r="A254" s="72"/>
      <c r="B254" s="49"/>
      <c r="C254" s="639" t="s">
        <v>791</v>
      </c>
      <c r="D254" s="726"/>
      <c r="E254" s="727"/>
      <c r="J254" s="39"/>
    </row>
    <row r="255" spans="1:10" s="4" customFormat="1" ht="15" customHeight="1" x14ac:dyDescent="0.2">
      <c r="A255" s="73"/>
      <c r="C255" s="642" t="s">
        <v>8</v>
      </c>
      <c r="D255" s="716"/>
      <c r="E255" s="717"/>
      <c r="J255" s="39"/>
    </row>
    <row r="256" spans="1:10" s="4" customFormat="1" ht="15" customHeight="1" x14ac:dyDescent="0.25">
      <c r="A256" s="74"/>
      <c r="B256" s="383"/>
      <c r="C256" s="635"/>
      <c r="D256" s="635"/>
      <c r="E256" s="305"/>
      <c r="F256" s="75"/>
      <c r="G256" s="383"/>
      <c r="H256" s="148"/>
      <c r="I256" s="382"/>
      <c r="J256" s="51"/>
    </row>
    <row r="257" spans="1:13" s="4" customFormat="1" ht="15" hidden="1" customHeight="1" outlineLevel="1" x14ac:dyDescent="0.2">
      <c r="A257" s="76"/>
      <c r="B257" s="77"/>
      <c r="C257" s="77"/>
      <c r="D257" s="77"/>
      <c r="E257" s="125"/>
      <c r="F257" s="36"/>
      <c r="G257" s="125"/>
      <c r="H257" s="146"/>
      <c r="I257" s="114"/>
      <c r="J257" s="38"/>
    </row>
    <row r="258" spans="1:13" s="4" customFormat="1" ht="15" hidden="1" customHeight="1" outlineLevel="1" x14ac:dyDescent="0.2">
      <c r="A258" s="64"/>
      <c r="B258" s="80" t="s">
        <v>8</v>
      </c>
      <c r="C258" s="597"/>
      <c r="D258" s="81" t="s">
        <v>1083</v>
      </c>
      <c r="E258" s="81" t="s">
        <v>1187</v>
      </c>
      <c r="F258" s="81" t="s">
        <v>1188</v>
      </c>
      <c r="G258" s="81" t="s">
        <v>1189</v>
      </c>
      <c r="H258" s="81" t="s">
        <v>1190</v>
      </c>
      <c r="I258" s="81" t="s">
        <v>1191</v>
      </c>
      <c r="J258" s="81" t="s">
        <v>1192</v>
      </c>
      <c r="K258" s="82" t="s">
        <v>70</v>
      </c>
      <c r="M258" s="79"/>
    </row>
    <row r="259" spans="1:13" s="4" customFormat="1" ht="15" hidden="1" customHeight="1" outlineLevel="1" x14ac:dyDescent="0.2">
      <c r="A259" s="64"/>
      <c r="B259" s="26" t="s">
        <v>1213</v>
      </c>
      <c r="C259" s="597"/>
      <c r="D259" s="26" t="s">
        <v>1193</v>
      </c>
      <c r="E259" s="83">
        <v>4700</v>
      </c>
      <c r="F259" s="83">
        <v>6000</v>
      </c>
      <c r="G259" s="83">
        <v>5400</v>
      </c>
      <c r="H259" s="157">
        <v>2600</v>
      </c>
      <c r="I259" s="83">
        <v>4500</v>
      </c>
      <c r="J259" s="83">
        <v>6300</v>
      </c>
      <c r="K259" s="84">
        <v>180</v>
      </c>
      <c r="M259" s="79"/>
    </row>
    <row r="260" spans="1:13" s="4" customFormat="1" ht="15" hidden="1" customHeight="1" outlineLevel="1" x14ac:dyDescent="0.2">
      <c r="A260" s="64"/>
      <c r="B260" s="26" t="s">
        <v>1214</v>
      </c>
      <c r="C260" s="597"/>
      <c r="D260" s="26" t="s">
        <v>1194</v>
      </c>
      <c r="E260" s="83">
        <v>6100</v>
      </c>
      <c r="F260" s="83">
        <v>9000</v>
      </c>
      <c r="G260" s="83">
        <v>7200</v>
      </c>
      <c r="H260" s="157">
        <v>3600</v>
      </c>
      <c r="I260" s="83">
        <v>6300</v>
      </c>
      <c r="J260" s="83">
        <v>8900</v>
      </c>
      <c r="K260" s="84">
        <v>300</v>
      </c>
      <c r="M260" s="79"/>
    </row>
    <row r="261" spans="1:13" s="4" customFormat="1" ht="15" hidden="1" customHeight="1" outlineLevel="1" x14ac:dyDescent="0.2">
      <c r="A261" s="64"/>
      <c r="B261" s="26" t="s">
        <v>1215</v>
      </c>
      <c r="C261" s="597"/>
      <c r="D261" s="26" t="s">
        <v>1195</v>
      </c>
      <c r="E261" s="83">
        <v>8300</v>
      </c>
      <c r="F261" s="83">
        <v>11800</v>
      </c>
      <c r="G261" s="83">
        <v>9500</v>
      </c>
      <c r="H261" s="157">
        <v>4700</v>
      </c>
      <c r="I261" s="83">
        <v>9600</v>
      </c>
      <c r="J261" s="83">
        <v>16700</v>
      </c>
      <c r="K261" s="84">
        <v>470</v>
      </c>
      <c r="M261" s="79"/>
    </row>
    <row r="262" spans="1:13" s="4" customFormat="1" ht="15" hidden="1" customHeight="1" outlineLevel="1" x14ac:dyDescent="0.2">
      <c r="A262" s="64"/>
      <c r="B262" s="599"/>
      <c r="C262" s="597"/>
      <c r="D262" s="26" t="s">
        <v>1196</v>
      </c>
      <c r="E262" s="83">
        <v>0</v>
      </c>
      <c r="F262" s="83">
        <v>0</v>
      </c>
      <c r="G262" s="83">
        <v>0</v>
      </c>
      <c r="H262" s="157">
        <v>0</v>
      </c>
      <c r="I262" s="83">
        <v>0</v>
      </c>
      <c r="J262" s="83">
        <v>0</v>
      </c>
      <c r="K262" s="84">
        <v>0</v>
      </c>
      <c r="M262" s="79"/>
    </row>
    <row r="263" spans="1:13" s="4" customFormat="1" ht="15" hidden="1" customHeight="1" outlineLevel="1" x14ac:dyDescent="0.2">
      <c r="A263" s="64"/>
      <c r="B263" s="80" t="s">
        <v>8</v>
      </c>
      <c r="C263" s="597"/>
      <c r="D263" s="597"/>
      <c r="H263" s="115"/>
      <c r="M263" s="79"/>
    </row>
    <row r="264" spans="1:13" s="4" customFormat="1" ht="15" hidden="1" customHeight="1" outlineLevel="1" x14ac:dyDescent="0.2">
      <c r="A264" s="64"/>
      <c r="B264" s="26" t="s">
        <v>1230</v>
      </c>
      <c r="C264" s="597"/>
      <c r="D264" s="85">
        <v>0</v>
      </c>
      <c r="F264" s="80" t="s">
        <v>1082</v>
      </c>
      <c r="H264" s="212">
        <v>0</v>
      </c>
      <c r="M264" s="79"/>
    </row>
    <row r="265" spans="1:13" s="4" customFormat="1" ht="15" hidden="1" customHeight="1" outlineLevel="1" x14ac:dyDescent="0.2">
      <c r="A265" s="64"/>
      <c r="B265" s="26" t="s">
        <v>1081</v>
      </c>
      <c r="C265" s="597"/>
      <c r="D265" s="85">
        <v>0.01</v>
      </c>
      <c r="E265" s="115" t="s">
        <v>1084</v>
      </c>
      <c r="F265" s="26" t="s">
        <v>78</v>
      </c>
      <c r="H265" s="156">
        <v>1</v>
      </c>
      <c r="M265" s="79"/>
    </row>
    <row r="266" spans="1:13" s="4" customFormat="1" ht="15" hidden="1" customHeight="1" outlineLevel="1" x14ac:dyDescent="0.2">
      <c r="A266" s="64"/>
      <c r="B266" s="26" t="s">
        <v>1231</v>
      </c>
      <c r="C266" s="597"/>
      <c r="D266" s="85">
        <v>0.02</v>
      </c>
      <c r="E266" s="115" t="s">
        <v>1085</v>
      </c>
      <c r="F266" s="26" t="s">
        <v>80</v>
      </c>
      <c r="H266" s="156">
        <v>2</v>
      </c>
      <c r="M266" s="79"/>
    </row>
    <row r="267" spans="1:13" s="4" customFormat="1" ht="15" hidden="1" customHeight="1" outlineLevel="1" x14ac:dyDescent="0.2">
      <c r="A267" s="64"/>
      <c r="B267" s="26" t="s">
        <v>969</v>
      </c>
      <c r="C267" s="597"/>
      <c r="D267" s="85">
        <v>0.03</v>
      </c>
      <c r="E267" s="115" t="s">
        <v>1086</v>
      </c>
      <c r="F267" s="26" t="s">
        <v>82</v>
      </c>
      <c r="H267" s="156">
        <v>3</v>
      </c>
      <c r="M267" s="79"/>
    </row>
    <row r="268" spans="1:13" s="4" customFormat="1" ht="15" hidden="1" customHeight="1" outlineLevel="1" x14ac:dyDescent="0.2">
      <c r="A268" s="64"/>
      <c r="B268" s="26" t="s">
        <v>970</v>
      </c>
      <c r="C268" s="597"/>
      <c r="D268" s="85">
        <v>0.04</v>
      </c>
      <c r="E268" s="115" t="s">
        <v>1087</v>
      </c>
      <c r="F268" s="26" t="s">
        <v>84</v>
      </c>
      <c r="H268" s="156">
        <v>4</v>
      </c>
      <c r="M268" s="79"/>
    </row>
    <row r="269" spans="1:13" s="4" customFormat="1" ht="15" hidden="1" customHeight="1" outlineLevel="1" x14ac:dyDescent="0.2">
      <c r="A269" s="64"/>
      <c r="B269" s="26" t="s">
        <v>1232</v>
      </c>
      <c r="C269" s="597"/>
      <c r="D269" s="85">
        <v>0.05</v>
      </c>
      <c r="E269" s="115" t="s">
        <v>1088</v>
      </c>
      <c r="F269" s="26" t="s">
        <v>86</v>
      </c>
      <c r="H269" s="156">
        <v>5</v>
      </c>
      <c r="M269" s="79"/>
    </row>
    <row r="270" spans="1:13" s="4" customFormat="1" ht="15" hidden="1" customHeight="1" outlineLevel="1" x14ac:dyDescent="0.2">
      <c r="A270" s="64"/>
      <c r="B270" s="599"/>
      <c r="C270" s="597"/>
      <c r="D270" s="85">
        <v>0.06</v>
      </c>
      <c r="E270" s="115" t="s">
        <v>1089</v>
      </c>
      <c r="F270" s="26" t="s">
        <v>88</v>
      </c>
      <c r="H270" s="156">
        <v>6</v>
      </c>
      <c r="M270" s="79"/>
    </row>
    <row r="271" spans="1:13" s="4" customFormat="1" ht="15" hidden="1" customHeight="1" outlineLevel="1" x14ac:dyDescent="0.2">
      <c r="A271" s="64"/>
      <c r="B271" s="80" t="s">
        <v>8</v>
      </c>
      <c r="C271" s="597"/>
      <c r="D271" s="85">
        <v>7.0000000000000007E-2</v>
      </c>
      <c r="E271" s="115" t="s">
        <v>1090</v>
      </c>
      <c r="F271" s="26" t="s">
        <v>70</v>
      </c>
      <c r="H271" s="156">
        <v>7</v>
      </c>
      <c r="M271" s="79"/>
    </row>
    <row r="272" spans="1:13" s="4" customFormat="1" ht="15" hidden="1" customHeight="1" outlineLevel="1" x14ac:dyDescent="0.2">
      <c r="A272" s="64"/>
      <c r="B272" s="26" t="s">
        <v>1197</v>
      </c>
      <c r="C272" s="597"/>
      <c r="D272" s="85">
        <v>0.08</v>
      </c>
      <c r="E272" s="115" t="s">
        <v>1091</v>
      </c>
      <c r="F272" s="26" t="s">
        <v>1184</v>
      </c>
      <c r="H272" s="156">
        <v>8</v>
      </c>
      <c r="M272" s="79"/>
    </row>
    <row r="273" spans="1:13" s="4" customFormat="1" ht="15" hidden="1" customHeight="1" outlineLevel="1" x14ac:dyDescent="0.2">
      <c r="A273" s="64"/>
      <c r="B273" s="26" t="s">
        <v>1198</v>
      </c>
      <c r="C273" s="597"/>
      <c r="D273" s="85">
        <v>0.09</v>
      </c>
      <c r="E273" s="115" t="s">
        <v>1092</v>
      </c>
      <c r="F273" s="26" t="s">
        <v>66</v>
      </c>
      <c r="H273" s="156">
        <v>9</v>
      </c>
      <c r="M273" s="79"/>
    </row>
    <row r="274" spans="1:13" s="4" customFormat="1" ht="15" hidden="1" customHeight="1" outlineLevel="1" x14ac:dyDescent="0.2">
      <c r="A274" s="64"/>
      <c r="B274" s="26" t="s">
        <v>1199</v>
      </c>
      <c r="C274" s="597"/>
      <c r="D274" s="85">
        <v>0.1</v>
      </c>
      <c r="E274" s="115" t="s">
        <v>1093</v>
      </c>
      <c r="F274" s="43" t="s">
        <v>68</v>
      </c>
      <c r="H274" s="156">
        <v>10</v>
      </c>
      <c r="M274" s="79"/>
    </row>
    <row r="275" spans="1:13" s="4" customFormat="1" ht="15" hidden="1" customHeight="1" outlineLevel="1" x14ac:dyDescent="0.2">
      <c r="A275" s="64"/>
      <c r="B275" s="26" t="s">
        <v>1200</v>
      </c>
      <c r="C275" s="597"/>
      <c r="D275" s="85">
        <v>0.11</v>
      </c>
      <c r="H275" s="156">
        <v>11</v>
      </c>
      <c r="M275" s="79"/>
    </row>
    <row r="276" spans="1:13" s="4" customFormat="1" ht="15" hidden="1" customHeight="1" outlineLevel="1" x14ac:dyDescent="0.2">
      <c r="A276" s="64"/>
      <c r="B276" s="26" t="s">
        <v>1201</v>
      </c>
      <c r="C276" s="597"/>
      <c r="D276" s="85">
        <v>0.12</v>
      </c>
      <c r="H276" s="156">
        <v>12</v>
      </c>
      <c r="M276" s="79"/>
    </row>
    <row r="277" spans="1:13" s="4" customFormat="1" ht="15" hidden="1" customHeight="1" outlineLevel="1" x14ac:dyDescent="0.2">
      <c r="A277" s="64"/>
      <c r="B277" s="26" t="s">
        <v>1239</v>
      </c>
      <c r="C277" s="597"/>
      <c r="D277" s="85">
        <v>0.13</v>
      </c>
      <c r="H277" s="156">
        <v>13</v>
      </c>
      <c r="M277" s="79"/>
    </row>
    <row r="278" spans="1:13" s="4" customFormat="1" ht="15" hidden="1" customHeight="1" outlineLevel="1" x14ac:dyDescent="0.2">
      <c r="A278" s="64"/>
      <c r="B278" s="26" t="s">
        <v>1202</v>
      </c>
      <c r="C278" s="597"/>
      <c r="D278" s="85">
        <v>0.14000000000000001</v>
      </c>
      <c r="H278" s="156">
        <v>14</v>
      </c>
      <c r="M278" s="79"/>
    </row>
    <row r="279" spans="1:13" s="4" customFormat="1" ht="15" hidden="1" customHeight="1" outlineLevel="1" x14ac:dyDescent="0.2">
      <c r="A279" s="64"/>
      <c r="B279" s="26" t="s">
        <v>1203</v>
      </c>
      <c r="C279" s="597"/>
      <c r="D279" s="85">
        <v>0.15</v>
      </c>
      <c r="H279" s="156">
        <v>15</v>
      </c>
      <c r="M279" s="79"/>
    </row>
    <row r="280" spans="1:13" s="4" customFormat="1" ht="15" hidden="1" customHeight="1" outlineLevel="1" x14ac:dyDescent="0.2">
      <c r="A280" s="64"/>
      <c r="B280" s="26" t="s">
        <v>1233</v>
      </c>
      <c r="C280" s="597"/>
      <c r="D280" s="85">
        <v>0.16</v>
      </c>
      <c r="H280" s="156">
        <v>16</v>
      </c>
      <c r="M280" s="79"/>
    </row>
    <row r="281" spans="1:13" s="4" customFormat="1" ht="15" hidden="1" customHeight="1" outlineLevel="1" x14ac:dyDescent="0.2">
      <c r="A281" s="64"/>
      <c r="B281" s="26" t="s">
        <v>1094</v>
      </c>
      <c r="C281" s="597"/>
      <c r="D281" s="85">
        <v>0.17</v>
      </c>
      <c r="H281" s="156">
        <v>17</v>
      </c>
      <c r="M281" s="79"/>
    </row>
    <row r="282" spans="1:13" s="4" customFormat="1" ht="15" hidden="1" customHeight="1" outlineLevel="1" x14ac:dyDescent="0.2">
      <c r="A282" s="64"/>
      <c r="B282" s="599"/>
      <c r="C282" s="597"/>
      <c r="D282" s="85">
        <v>0.18</v>
      </c>
      <c r="H282" s="156">
        <v>18</v>
      </c>
      <c r="M282" s="79"/>
    </row>
    <row r="283" spans="1:13" s="4" customFormat="1" ht="15" hidden="1" customHeight="1" outlineLevel="1" x14ac:dyDescent="0.2">
      <c r="A283" s="64"/>
      <c r="B283" s="80" t="s">
        <v>8</v>
      </c>
      <c r="C283" s="597"/>
      <c r="D283" s="85">
        <v>0.19</v>
      </c>
      <c r="H283" s="156">
        <v>19</v>
      </c>
      <c r="M283" s="79"/>
    </row>
    <row r="284" spans="1:13" s="4" customFormat="1" ht="15" hidden="1" customHeight="1" outlineLevel="1" x14ac:dyDescent="0.2">
      <c r="A284" s="64"/>
      <c r="B284" s="26" t="s">
        <v>1204</v>
      </c>
      <c r="C284" s="597"/>
      <c r="D284" s="85">
        <v>0.2</v>
      </c>
      <c r="H284" s="156">
        <v>20</v>
      </c>
      <c r="M284" s="79"/>
    </row>
    <row r="285" spans="1:13" s="4" customFormat="1" ht="15" hidden="1" customHeight="1" outlineLevel="1" x14ac:dyDescent="0.2">
      <c r="A285" s="64"/>
      <c r="B285" s="26" t="s">
        <v>1205</v>
      </c>
      <c r="C285" s="597"/>
      <c r="D285" s="85">
        <v>0.21</v>
      </c>
      <c r="H285" s="156">
        <v>21</v>
      </c>
      <c r="M285" s="79"/>
    </row>
    <row r="286" spans="1:13" s="4" customFormat="1" ht="15" hidden="1" customHeight="1" outlineLevel="1" x14ac:dyDescent="0.2">
      <c r="A286" s="64"/>
      <c r="B286" s="26" t="s">
        <v>1206</v>
      </c>
      <c r="C286" s="597"/>
      <c r="D286" s="85">
        <v>0.22</v>
      </c>
      <c r="H286" s="156">
        <v>22</v>
      </c>
      <c r="M286" s="79"/>
    </row>
    <row r="287" spans="1:13" s="4" customFormat="1" ht="15" hidden="1" customHeight="1" outlineLevel="1" x14ac:dyDescent="0.2">
      <c r="A287" s="64"/>
      <c r="B287" s="26" t="s">
        <v>1207</v>
      </c>
      <c r="C287" s="597"/>
      <c r="D287" s="85">
        <v>0.23</v>
      </c>
      <c r="H287" s="156">
        <v>23</v>
      </c>
      <c r="M287" s="79"/>
    </row>
    <row r="288" spans="1:13" s="4" customFormat="1" ht="15" hidden="1" customHeight="1" outlineLevel="1" x14ac:dyDescent="0.2">
      <c r="A288" s="64"/>
      <c r="B288" s="26" t="s">
        <v>1208</v>
      </c>
      <c r="C288" s="597"/>
      <c r="D288" s="85">
        <v>0.24</v>
      </c>
      <c r="H288" s="156">
        <v>24</v>
      </c>
      <c r="M288" s="79"/>
    </row>
    <row r="289" spans="1:13" s="4" customFormat="1" ht="15" hidden="1" customHeight="1" outlineLevel="1" x14ac:dyDescent="0.2">
      <c r="A289" s="64"/>
      <c r="B289" s="26" t="s">
        <v>1234</v>
      </c>
      <c r="C289" s="597"/>
      <c r="D289" s="85">
        <v>0.25</v>
      </c>
      <c r="H289" s="156">
        <v>25</v>
      </c>
      <c r="M289" s="79"/>
    </row>
    <row r="290" spans="1:13" s="4" customFormat="1" ht="15" hidden="1" customHeight="1" outlineLevel="1" x14ac:dyDescent="0.2">
      <c r="A290" s="64"/>
      <c r="B290" s="26" t="s">
        <v>1209</v>
      </c>
      <c r="C290" s="597"/>
      <c r="D290" s="85">
        <v>0.26</v>
      </c>
      <c r="H290" s="156">
        <v>26</v>
      </c>
      <c r="M290" s="79"/>
    </row>
    <row r="291" spans="1:13" s="4" customFormat="1" ht="15" hidden="1" customHeight="1" outlineLevel="1" x14ac:dyDescent="0.2">
      <c r="A291" s="64"/>
      <c r="B291" s="26" t="s">
        <v>1235</v>
      </c>
      <c r="C291" s="597"/>
      <c r="D291" s="85">
        <v>0.27</v>
      </c>
      <c r="H291" s="156">
        <v>27</v>
      </c>
      <c r="M291" s="79"/>
    </row>
    <row r="292" spans="1:13" s="4" customFormat="1" ht="15" hidden="1" customHeight="1" outlineLevel="1" x14ac:dyDescent="0.2">
      <c r="A292" s="64"/>
      <c r="B292" s="26" t="s">
        <v>1210</v>
      </c>
      <c r="C292" s="597"/>
      <c r="D292" s="85">
        <v>0.28000000000000003</v>
      </c>
      <c r="H292" s="156">
        <v>28</v>
      </c>
      <c r="M292" s="79"/>
    </row>
    <row r="293" spans="1:13" s="4" customFormat="1" ht="15" hidden="1" customHeight="1" outlineLevel="1" x14ac:dyDescent="0.2">
      <c r="A293" s="64"/>
      <c r="B293" s="26" t="s">
        <v>1236</v>
      </c>
      <c r="C293" s="597"/>
      <c r="D293" s="85">
        <v>0.28999999999999998</v>
      </c>
      <c r="H293" s="156">
        <v>29</v>
      </c>
      <c r="M293" s="79"/>
    </row>
    <row r="294" spans="1:13" s="4" customFormat="1" ht="15" hidden="1" customHeight="1" outlineLevel="1" x14ac:dyDescent="0.2">
      <c r="A294" s="64"/>
      <c r="B294" s="26" t="s">
        <v>1211</v>
      </c>
      <c r="C294" s="597"/>
      <c r="D294" s="85">
        <v>0.3</v>
      </c>
      <c r="H294" s="156">
        <v>30</v>
      </c>
      <c r="M294" s="79"/>
    </row>
    <row r="295" spans="1:13" s="4" customFormat="1" ht="15" hidden="1" customHeight="1" outlineLevel="1" x14ac:dyDescent="0.2">
      <c r="A295" s="64"/>
      <c r="B295" s="26" t="s">
        <v>1237</v>
      </c>
      <c r="C295" s="597"/>
      <c r="D295" s="85">
        <v>0.35</v>
      </c>
      <c r="H295" s="156">
        <v>31</v>
      </c>
      <c r="M295" s="79"/>
    </row>
    <row r="296" spans="1:13" s="4" customFormat="1" ht="15" hidden="1" customHeight="1" outlineLevel="1" x14ac:dyDescent="0.2">
      <c r="A296" s="64"/>
      <c r="B296" s="26" t="s">
        <v>1212</v>
      </c>
      <c r="C296" s="597"/>
      <c r="D296" s="85">
        <v>0.4</v>
      </c>
      <c r="H296" s="156">
        <v>32</v>
      </c>
      <c r="M296" s="79"/>
    </row>
    <row r="297" spans="1:13" s="4" customFormat="1" ht="15" hidden="1" customHeight="1" outlineLevel="1" x14ac:dyDescent="0.25">
      <c r="B297" s="26" t="s">
        <v>1238</v>
      </c>
      <c r="C297" s="597"/>
      <c r="D297" s="85">
        <v>0.45</v>
      </c>
      <c r="H297" s="156">
        <v>33</v>
      </c>
      <c r="M297" s="79"/>
    </row>
    <row r="298" spans="1:13" s="4" customFormat="1" ht="15" hidden="1" customHeight="1" outlineLevel="1" x14ac:dyDescent="0.2">
      <c r="A298" s="64"/>
      <c r="B298" s="597"/>
      <c r="C298" s="597"/>
      <c r="D298" s="85">
        <v>0.5</v>
      </c>
      <c r="H298" s="156">
        <v>34</v>
      </c>
      <c r="M298" s="79"/>
    </row>
    <row r="299" spans="1:13" s="4" customFormat="1" ht="15" hidden="1" customHeight="1" outlineLevel="1" x14ac:dyDescent="0.2">
      <c r="A299" s="64"/>
      <c r="B299" s="26" t="s">
        <v>1082</v>
      </c>
      <c r="C299" s="597"/>
      <c r="D299" s="85">
        <v>0.55000000000000004</v>
      </c>
      <c r="H299" s="156">
        <v>35</v>
      </c>
      <c r="M299" s="79"/>
    </row>
    <row r="300" spans="1:13" s="4" customFormat="1" ht="15" hidden="1" customHeight="1" outlineLevel="1" x14ac:dyDescent="0.2">
      <c r="A300" s="64"/>
      <c r="B300" s="26" t="s">
        <v>1216</v>
      </c>
      <c r="C300" s="597"/>
      <c r="D300" s="85">
        <v>0.6</v>
      </c>
      <c r="H300" s="156">
        <v>36</v>
      </c>
      <c r="M300" s="79"/>
    </row>
    <row r="301" spans="1:13" s="4" customFormat="1" ht="15" hidden="1" customHeight="1" outlineLevel="1" x14ac:dyDescent="0.2">
      <c r="A301" s="64"/>
      <c r="B301" s="26" t="s">
        <v>1217</v>
      </c>
      <c r="C301" s="597"/>
      <c r="D301" s="85">
        <v>0.65</v>
      </c>
      <c r="H301" s="156">
        <v>37</v>
      </c>
      <c r="M301" s="79"/>
    </row>
    <row r="302" spans="1:13" s="4" customFormat="1" ht="15" hidden="1" customHeight="1" outlineLevel="1" x14ac:dyDescent="0.2">
      <c r="A302" s="64"/>
      <c r="B302" s="26" t="s">
        <v>1218</v>
      </c>
      <c r="C302" s="597"/>
      <c r="D302" s="85">
        <v>0.7</v>
      </c>
      <c r="H302" s="156">
        <v>38</v>
      </c>
      <c r="M302" s="79"/>
    </row>
    <row r="303" spans="1:13" s="4" customFormat="1" ht="15" hidden="1" customHeight="1" outlineLevel="1" x14ac:dyDescent="0.2">
      <c r="A303" s="64"/>
      <c r="B303" s="26" t="s">
        <v>1219</v>
      </c>
      <c r="C303" s="597"/>
      <c r="D303" s="85">
        <v>0.75</v>
      </c>
      <c r="H303" s="156">
        <v>39</v>
      </c>
      <c r="M303" s="79"/>
    </row>
    <row r="304" spans="1:13" s="4" customFormat="1" ht="15" hidden="1" customHeight="1" outlineLevel="1" x14ac:dyDescent="0.2">
      <c r="A304" s="64"/>
      <c r="B304" s="26" t="s">
        <v>1220</v>
      </c>
      <c r="C304" s="597"/>
      <c r="D304" s="85">
        <v>0.8</v>
      </c>
      <c r="H304" s="156">
        <v>40</v>
      </c>
      <c r="M304" s="79"/>
    </row>
    <row r="305" spans="1:13" s="4" customFormat="1" ht="15" hidden="1" customHeight="1" outlineLevel="1" x14ac:dyDescent="0.2">
      <c r="A305" s="64"/>
      <c r="B305" s="26" t="s">
        <v>1221</v>
      </c>
      <c r="C305" s="597"/>
      <c r="D305" s="85">
        <v>0.85</v>
      </c>
      <c r="H305" s="156">
        <v>41</v>
      </c>
      <c r="M305" s="79"/>
    </row>
    <row r="306" spans="1:13" s="4" customFormat="1" ht="15" hidden="1" customHeight="1" outlineLevel="1" x14ac:dyDescent="0.2">
      <c r="A306" s="64"/>
      <c r="B306" s="26" t="s">
        <v>1222</v>
      </c>
      <c r="C306" s="597"/>
      <c r="D306" s="85">
        <v>0.9</v>
      </c>
      <c r="H306" s="156">
        <v>42</v>
      </c>
      <c r="M306" s="79"/>
    </row>
    <row r="307" spans="1:13" s="4" customFormat="1" ht="15" hidden="1" customHeight="1" outlineLevel="1" x14ac:dyDescent="0.2">
      <c r="A307" s="64"/>
      <c r="B307" s="26" t="s">
        <v>1223</v>
      </c>
      <c r="C307" s="597"/>
      <c r="D307" s="85">
        <v>0.95</v>
      </c>
      <c r="H307" s="156">
        <v>43</v>
      </c>
      <c r="M307" s="79"/>
    </row>
    <row r="308" spans="1:13" s="4" customFormat="1" ht="15" hidden="1" customHeight="1" outlineLevel="1" x14ac:dyDescent="0.2">
      <c r="A308" s="64"/>
      <c r="B308" s="26" t="s">
        <v>1224</v>
      </c>
      <c r="C308" s="597"/>
      <c r="D308" s="85">
        <v>1</v>
      </c>
      <c r="H308" s="156">
        <v>44</v>
      </c>
      <c r="M308" s="79"/>
    </row>
    <row r="309" spans="1:13" s="4" customFormat="1" ht="15" hidden="1" customHeight="1" outlineLevel="1" x14ac:dyDescent="0.2">
      <c r="A309" s="64"/>
      <c r="B309" s="26" t="s">
        <v>1225</v>
      </c>
      <c r="C309" s="597"/>
      <c r="D309" s="66"/>
      <c r="H309" s="156">
        <v>45</v>
      </c>
      <c r="M309" s="79"/>
    </row>
    <row r="310" spans="1:13" s="4" customFormat="1" ht="15" hidden="1" customHeight="1" outlineLevel="1" x14ac:dyDescent="0.2">
      <c r="A310" s="64"/>
      <c r="B310" s="26" t="s">
        <v>1226</v>
      </c>
      <c r="C310" s="597"/>
      <c r="D310" s="85">
        <v>0</v>
      </c>
      <c r="H310" s="156">
        <v>46</v>
      </c>
      <c r="L310" s="65"/>
      <c r="M310" s="79"/>
    </row>
    <row r="311" spans="1:13" s="4" customFormat="1" ht="15" hidden="1" customHeight="1" outlineLevel="1" x14ac:dyDescent="0.2">
      <c r="A311" s="64"/>
      <c r="B311" s="65"/>
      <c r="C311" s="65"/>
      <c r="D311" s="85">
        <v>0.05</v>
      </c>
      <c r="E311" s="66"/>
      <c r="F311" s="67"/>
      <c r="G311" s="65"/>
      <c r="H311" s="156">
        <v>47</v>
      </c>
      <c r="I311" s="67"/>
      <c r="J311" s="67"/>
      <c r="K311" s="65"/>
      <c r="L311" s="65"/>
      <c r="M311" s="79"/>
    </row>
    <row r="312" spans="1:13" s="4" customFormat="1" ht="15" hidden="1" customHeight="1" outlineLevel="1" x14ac:dyDescent="0.2">
      <c r="A312" s="64"/>
      <c r="B312" s="26" t="s">
        <v>1082</v>
      </c>
      <c r="C312" s="65"/>
      <c r="D312" s="85">
        <v>0.1</v>
      </c>
      <c r="E312" s="66"/>
      <c r="F312" s="67"/>
      <c r="G312" s="65"/>
      <c r="H312" s="156">
        <v>48</v>
      </c>
      <c r="I312" s="67"/>
      <c r="J312" s="67"/>
      <c r="K312" s="65"/>
      <c r="L312" s="65"/>
      <c r="M312" s="79"/>
    </row>
    <row r="313" spans="1:13" s="4" customFormat="1" ht="15" hidden="1" customHeight="1" outlineLevel="1" x14ac:dyDescent="0.2">
      <c r="A313" s="64"/>
      <c r="B313" s="26" t="s">
        <v>1227</v>
      </c>
      <c r="C313" s="65"/>
      <c r="D313" s="26" t="s">
        <v>1082</v>
      </c>
      <c r="E313" s="66"/>
      <c r="F313" s="67"/>
      <c r="G313" s="65"/>
      <c r="H313" s="156">
        <v>49</v>
      </c>
      <c r="I313" s="67"/>
      <c r="J313" s="67"/>
      <c r="K313" s="65"/>
      <c r="L313" s="65"/>
      <c r="M313" s="79"/>
    </row>
    <row r="314" spans="1:13" s="4" customFormat="1" ht="15" hidden="1" customHeight="1" outlineLevel="1" x14ac:dyDescent="0.2">
      <c r="A314" s="64"/>
      <c r="B314" s="26" t="s">
        <v>1228</v>
      </c>
      <c r="C314" s="65"/>
      <c r="D314" s="147" t="s">
        <v>1185</v>
      </c>
      <c r="E314" s="66"/>
      <c r="F314" s="67"/>
      <c r="G314" s="65"/>
      <c r="H314" s="156">
        <v>50</v>
      </c>
      <c r="I314" s="67"/>
      <c r="J314" s="67"/>
      <c r="K314" s="65"/>
      <c r="L314" s="65"/>
      <c r="M314" s="79"/>
    </row>
    <row r="315" spans="1:13" s="4" customFormat="1" ht="15" hidden="1" customHeight="1" outlineLevel="1" x14ac:dyDescent="0.2">
      <c r="A315" s="64"/>
      <c r="B315" s="26" t="s">
        <v>1229</v>
      </c>
      <c r="C315" s="65"/>
      <c r="D315" s="147" t="s">
        <v>1186</v>
      </c>
      <c r="E315" s="66"/>
      <c r="F315" s="67"/>
      <c r="G315" s="65"/>
      <c r="H315" s="67"/>
      <c r="I315" s="65"/>
      <c r="J315" s="67"/>
      <c r="K315" s="65"/>
      <c r="L315" s="65"/>
      <c r="M315" s="79"/>
    </row>
    <row r="316" spans="1:13" s="4" customFormat="1" ht="15" hidden="1" customHeight="1" outlineLevel="1" x14ac:dyDescent="0.2">
      <c r="A316" s="151"/>
      <c r="B316" s="65"/>
      <c r="C316" s="65"/>
      <c r="D316" s="66"/>
      <c r="E316" s="66"/>
      <c r="F316" s="67"/>
      <c r="G316" s="65"/>
      <c r="H316" s="67"/>
      <c r="I316" s="67"/>
      <c r="J316" s="67"/>
      <c r="K316" s="65"/>
    </row>
    <row r="317" spans="1:13" s="4" customFormat="1" ht="15" customHeight="1" collapsed="1" x14ac:dyDescent="0.25">
      <c r="B317" s="597"/>
      <c r="C317" s="597"/>
      <c r="D317" s="597"/>
      <c r="F317" s="5"/>
      <c r="H317" s="115"/>
    </row>
    <row r="318" spans="1:13" s="4" customFormat="1" ht="15" customHeight="1" x14ac:dyDescent="0.25">
      <c r="F318" s="5"/>
      <c r="H318" s="115"/>
    </row>
    <row r="319" spans="1:13" s="4" customFormat="1" ht="15" customHeight="1" x14ac:dyDescent="0.25">
      <c r="F319" s="5"/>
      <c r="H319" s="115"/>
    </row>
    <row r="320" spans="1:13"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1:10" s="4" customFormat="1" ht="15" customHeight="1" x14ac:dyDescent="0.25">
      <c r="F913" s="5"/>
      <c r="H913" s="115"/>
    </row>
    <row r="914" spans="1:10" s="4" customFormat="1" ht="15" customHeight="1" x14ac:dyDescent="0.25">
      <c r="F914" s="5"/>
      <c r="H914" s="115"/>
    </row>
    <row r="915" spans="1:10" s="4" customFormat="1" ht="15" customHeight="1" x14ac:dyDescent="0.25">
      <c r="F915" s="5"/>
      <c r="H915" s="115"/>
    </row>
    <row r="916" spans="1:10" s="4" customFormat="1" ht="15" customHeight="1" x14ac:dyDescent="0.25">
      <c r="F916" s="5"/>
      <c r="H916" s="115"/>
    </row>
    <row r="917" spans="1:10" s="4" customFormat="1" ht="15" customHeight="1" x14ac:dyDescent="0.25">
      <c r="F917" s="5"/>
      <c r="H917" s="115"/>
    </row>
    <row r="918" spans="1:10" s="4" customFormat="1" ht="15" customHeight="1" x14ac:dyDescent="0.25">
      <c r="F918" s="5"/>
      <c r="H918" s="115"/>
    </row>
    <row r="919" spans="1:10" s="4" customFormat="1" ht="15" customHeight="1" x14ac:dyDescent="0.25">
      <c r="F919" s="5"/>
      <c r="H919" s="115"/>
    </row>
    <row r="920" spans="1:10" s="4" customFormat="1" ht="15" customHeight="1" x14ac:dyDescent="0.25">
      <c r="F920" s="5"/>
      <c r="H920" s="115"/>
    </row>
    <row r="921" spans="1:10" s="4" customFormat="1" ht="15" customHeight="1" x14ac:dyDescent="0.25">
      <c r="F921" s="5"/>
      <c r="H921" s="115"/>
    </row>
    <row r="922" spans="1:10" ht="15" customHeight="1" x14ac:dyDescent="0.25">
      <c r="A922" s="4"/>
      <c r="B922" s="4"/>
      <c r="C922" s="4"/>
      <c r="D922" s="4"/>
      <c r="E922" s="4"/>
      <c r="F922" s="5"/>
      <c r="G922" s="4"/>
      <c r="H922" s="115"/>
      <c r="I922" s="4"/>
      <c r="J922" s="4"/>
    </row>
    <row r="923" spans="1:10" ht="15" customHeight="1" x14ac:dyDescent="0.25">
      <c r="A923" s="4"/>
      <c r="B923" s="4"/>
      <c r="C923" s="4"/>
      <c r="D923" s="4"/>
      <c r="E923" s="4"/>
      <c r="F923" s="5"/>
      <c r="G923" s="4"/>
      <c r="H923" s="115"/>
      <c r="I923" s="4"/>
      <c r="J923" s="4"/>
    </row>
    <row r="924" spans="1:10" ht="15" customHeight="1" x14ac:dyDescent="0.25">
      <c r="A924" s="4"/>
      <c r="B924" s="4"/>
      <c r="C924" s="4"/>
      <c r="D924" s="4"/>
      <c r="E924" s="4"/>
      <c r="F924" s="5"/>
      <c r="G924" s="4"/>
      <c r="H924" s="115"/>
      <c r="I924" s="4"/>
      <c r="J924" s="4"/>
    </row>
    <row r="925" spans="1:10" ht="15" customHeight="1" x14ac:dyDescent="0.25">
      <c r="A925" s="4"/>
      <c r="B925" s="4"/>
      <c r="C925" s="4"/>
      <c r="D925" s="4"/>
      <c r="E925" s="4"/>
      <c r="F925" s="5"/>
      <c r="G925" s="4"/>
      <c r="H925" s="115"/>
      <c r="I925" s="4"/>
      <c r="J925" s="4"/>
    </row>
    <row r="926" spans="1:10" ht="15" customHeight="1" x14ac:dyDescent="0.25">
      <c r="A926" s="4"/>
      <c r="B926" s="4"/>
      <c r="C926" s="4"/>
      <c r="D926" s="4"/>
      <c r="E926" s="4"/>
      <c r="F926" s="5"/>
      <c r="G926" s="4"/>
      <c r="H926" s="115"/>
      <c r="I926" s="4"/>
      <c r="J926" s="4"/>
    </row>
    <row r="927" spans="1:10" ht="15" customHeight="1" x14ac:dyDescent="0.25">
      <c r="A927" s="4"/>
      <c r="B927" s="4"/>
      <c r="C927" s="4"/>
      <c r="D927" s="4"/>
      <c r="E927" s="4"/>
      <c r="F927" s="5"/>
      <c r="G927" s="4"/>
      <c r="H927" s="115"/>
      <c r="I927" s="4"/>
      <c r="J927" s="4"/>
    </row>
    <row r="928" spans="1:10" ht="15" customHeight="1" x14ac:dyDescent="0.25">
      <c r="A928" s="4"/>
      <c r="B928" s="4"/>
      <c r="C928" s="4"/>
      <c r="D928" s="4"/>
      <c r="E928" s="4"/>
      <c r="F928" s="5"/>
      <c r="G928" s="4"/>
      <c r="H928" s="115"/>
      <c r="I928" s="4"/>
      <c r="J928" s="4"/>
    </row>
    <row r="929" spans="1:10" ht="15" customHeight="1" x14ac:dyDescent="0.25">
      <c r="A929" s="4"/>
      <c r="B929" s="4"/>
      <c r="C929" s="4"/>
      <c r="D929" s="4"/>
      <c r="E929" s="4"/>
      <c r="F929" s="5"/>
      <c r="G929" s="4"/>
      <c r="H929" s="115"/>
      <c r="I929" s="4"/>
      <c r="J929" s="4"/>
    </row>
    <row r="930" spans="1:10" ht="15" customHeight="1" x14ac:dyDescent="0.25">
      <c r="A930" s="4"/>
      <c r="B930" s="4"/>
      <c r="C930" s="4"/>
      <c r="D930" s="4"/>
      <c r="E930" s="4"/>
      <c r="F930" s="5"/>
      <c r="G930" s="4"/>
      <c r="H930" s="115"/>
      <c r="I930" s="4"/>
      <c r="J930" s="4"/>
    </row>
    <row r="931" spans="1:10" ht="15" customHeight="1" x14ac:dyDescent="0.25">
      <c r="A931" s="4"/>
      <c r="B931" s="4"/>
      <c r="C931" s="4"/>
      <c r="D931" s="4"/>
      <c r="E931" s="4"/>
      <c r="F931" s="5"/>
      <c r="G931" s="4"/>
      <c r="H931" s="115"/>
      <c r="I931" s="4"/>
      <c r="J931" s="4"/>
    </row>
    <row r="932" spans="1:10" ht="15" customHeight="1" x14ac:dyDescent="0.25">
      <c r="A932" s="4"/>
      <c r="B932" s="4"/>
      <c r="C932" s="4"/>
      <c r="D932" s="4"/>
      <c r="E932" s="4"/>
      <c r="F932" s="5"/>
      <c r="G932" s="4"/>
      <c r="H932" s="115"/>
      <c r="I932" s="4"/>
      <c r="J932" s="4"/>
    </row>
    <row r="933" spans="1:10" ht="15" customHeight="1" x14ac:dyDescent="0.25">
      <c r="A933" s="4"/>
      <c r="B933" s="4"/>
      <c r="C933" s="4"/>
      <c r="D933" s="4"/>
      <c r="E933" s="4"/>
      <c r="F933" s="5"/>
      <c r="G933" s="4"/>
      <c r="H933" s="115"/>
      <c r="I933" s="4"/>
      <c r="J933" s="4"/>
    </row>
    <row r="934" spans="1:10" ht="15" customHeight="1" x14ac:dyDescent="0.25">
      <c r="A934" s="4"/>
      <c r="B934" s="4"/>
      <c r="C934" s="4"/>
      <c r="D934" s="4"/>
      <c r="E934" s="4"/>
      <c r="F934" s="5"/>
      <c r="G934" s="4"/>
      <c r="H934" s="115"/>
      <c r="I934" s="4"/>
      <c r="J934" s="4"/>
    </row>
    <row r="935" spans="1:10" ht="15" customHeight="1" x14ac:dyDescent="0.25">
      <c r="A935" s="4"/>
      <c r="B935" s="4"/>
      <c r="C935" s="4"/>
      <c r="D935" s="4"/>
      <c r="E935" s="4"/>
      <c r="F935" s="5"/>
      <c r="G935" s="4"/>
      <c r="H935" s="115"/>
      <c r="I935" s="4"/>
      <c r="J935" s="4"/>
    </row>
    <row r="936" spans="1:10" ht="15" customHeight="1" x14ac:dyDescent="0.25">
      <c r="A936" s="4"/>
      <c r="B936" s="4"/>
      <c r="C936" s="4"/>
      <c r="D936" s="4"/>
      <c r="E936" s="4"/>
      <c r="F936" s="5"/>
      <c r="G936" s="4"/>
      <c r="H936" s="115"/>
      <c r="I936" s="4"/>
      <c r="J936" s="4"/>
    </row>
    <row r="937" spans="1:10" ht="15" customHeight="1" x14ac:dyDescent="0.25">
      <c r="A937" s="4"/>
      <c r="B937" s="4"/>
      <c r="C937" s="4"/>
      <c r="D937" s="4"/>
      <c r="E937" s="4"/>
      <c r="F937" s="5"/>
      <c r="G937" s="4"/>
      <c r="H937" s="115"/>
      <c r="I937" s="4"/>
      <c r="J937" s="4"/>
    </row>
    <row r="938" spans="1:10" ht="15" customHeight="1" x14ac:dyDescent="0.25">
      <c r="A938" s="4"/>
      <c r="B938" s="4"/>
      <c r="C938" s="4"/>
      <c r="D938" s="4"/>
      <c r="E938" s="4"/>
      <c r="F938" s="5"/>
      <c r="G938" s="4"/>
      <c r="H938" s="115"/>
      <c r="I938" s="4"/>
      <c r="J938" s="4"/>
    </row>
    <row r="939" spans="1:10" ht="15" customHeight="1" x14ac:dyDescent="0.25">
      <c r="A939" s="4"/>
      <c r="B939" s="4"/>
      <c r="C939" s="4"/>
      <c r="D939" s="4"/>
      <c r="E939" s="4"/>
      <c r="F939" s="5"/>
      <c r="G939" s="4"/>
      <c r="H939" s="115"/>
      <c r="I939" s="4"/>
      <c r="J939" s="4"/>
    </row>
    <row r="940" spans="1:10" ht="15" customHeight="1" x14ac:dyDescent="0.25">
      <c r="A940" s="4"/>
      <c r="B940" s="4"/>
      <c r="C940" s="4"/>
      <c r="D940" s="4"/>
      <c r="E940" s="4"/>
      <c r="F940" s="5"/>
      <c r="G940" s="4"/>
      <c r="H940" s="115"/>
      <c r="I940" s="4"/>
      <c r="J940" s="4"/>
    </row>
    <row r="941" spans="1:10" ht="15" customHeight="1" x14ac:dyDescent="0.25">
      <c r="A941" s="4"/>
      <c r="B941" s="4"/>
      <c r="C941" s="4"/>
      <c r="D941" s="4"/>
      <c r="E941" s="4"/>
      <c r="F941" s="5"/>
      <c r="G941" s="4"/>
      <c r="H941" s="115"/>
      <c r="I941" s="4"/>
      <c r="J941" s="4"/>
    </row>
    <row r="942" spans="1:10" ht="15" customHeight="1" x14ac:dyDescent="0.25">
      <c r="A942" s="4"/>
      <c r="B942" s="4"/>
      <c r="C942" s="4"/>
      <c r="D942" s="4"/>
      <c r="E942" s="4"/>
      <c r="F942" s="5"/>
      <c r="G942" s="4"/>
      <c r="H942" s="115"/>
      <c r="I942" s="4"/>
      <c r="J942" s="4"/>
    </row>
    <row r="943" spans="1:10" ht="15" customHeight="1" x14ac:dyDescent="0.25">
      <c r="A943" s="4"/>
      <c r="B943" s="4"/>
      <c r="C943" s="4"/>
      <c r="D943" s="4"/>
      <c r="E943" s="4"/>
      <c r="F943" s="5"/>
      <c r="G943" s="4"/>
      <c r="H943" s="115"/>
      <c r="I943" s="4"/>
      <c r="J943" s="4"/>
    </row>
    <row r="944" spans="1:10" ht="15" customHeight="1" x14ac:dyDescent="0.25">
      <c r="A944" s="4"/>
      <c r="B944" s="4"/>
      <c r="C944" s="4"/>
      <c r="D944" s="4"/>
      <c r="E944" s="4"/>
      <c r="F944" s="5"/>
      <c r="G944" s="4"/>
      <c r="H944" s="115"/>
      <c r="I944" s="4"/>
      <c r="J944" s="4"/>
    </row>
    <row r="945" spans="1:10" ht="15" customHeight="1" x14ac:dyDescent="0.25">
      <c r="A945" s="4"/>
      <c r="B945" s="4"/>
      <c r="C945" s="4"/>
      <c r="D945" s="4"/>
      <c r="E945" s="4"/>
      <c r="F945" s="5"/>
      <c r="G945" s="4"/>
      <c r="H945" s="115"/>
      <c r="I945" s="4"/>
      <c r="J945" s="4"/>
    </row>
    <row r="946" spans="1:10" ht="15" customHeight="1" x14ac:dyDescent="0.25">
      <c r="A946" s="4"/>
      <c r="B946" s="4"/>
      <c r="C946" s="4"/>
      <c r="D946" s="4"/>
      <c r="E946" s="4"/>
      <c r="F946" s="5"/>
      <c r="G946" s="4"/>
      <c r="H946" s="115"/>
      <c r="I946" s="4"/>
      <c r="J946" s="4"/>
    </row>
    <row r="947" spans="1:10" ht="15" customHeight="1" x14ac:dyDescent="0.25">
      <c r="A947" s="4"/>
      <c r="B947" s="4"/>
      <c r="C947" s="4"/>
      <c r="D947" s="4"/>
      <c r="E947" s="4"/>
      <c r="F947" s="5"/>
      <c r="G947" s="4"/>
      <c r="H947" s="115"/>
      <c r="I947" s="4"/>
      <c r="J947" s="4"/>
    </row>
    <row r="948" spans="1:10" ht="15" customHeight="1" x14ac:dyDescent="0.25">
      <c r="A948" s="4"/>
      <c r="B948" s="4"/>
      <c r="C948" s="4"/>
      <c r="D948" s="4"/>
      <c r="E948" s="4"/>
      <c r="F948" s="5"/>
      <c r="G948" s="4"/>
      <c r="H948" s="115"/>
      <c r="I948" s="4"/>
      <c r="J948" s="4"/>
    </row>
    <row r="949" spans="1:10" ht="15" customHeight="1" x14ac:dyDescent="0.25">
      <c r="A949" s="4"/>
      <c r="B949" s="4"/>
      <c r="C949" s="4"/>
      <c r="D949" s="4"/>
      <c r="E949" s="4"/>
      <c r="F949" s="5"/>
      <c r="G949" s="4"/>
      <c r="H949" s="115"/>
      <c r="I949" s="4"/>
      <c r="J949" s="4"/>
    </row>
    <row r="950" spans="1:10" ht="15" customHeight="1" x14ac:dyDescent="0.25">
      <c r="A950" s="4"/>
      <c r="B950" s="4"/>
      <c r="C950" s="4"/>
      <c r="D950" s="4"/>
      <c r="E950" s="4"/>
      <c r="F950" s="5"/>
      <c r="G950" s="4"/>
      <c r="H950" s="115"/>
      <c r="I950" s="4"/>
      <c r="J950" s="4"/>
    </row>
    <row r="951" spans="1:10" ht="15" customHeight="1" x14ac:dyDescent="0.25">
      <c r="A951" s="4"/>
      <c r="B951" s="4"/>
      <c r="C951" s="4"/>
      <c r="D951" s="4"/>
      <c r="E951" s="4"/>
      <c r="F951" s="5"/>
      <c r="G951" s="4"/>
      <c r="H951" s="115"/>
      <c r="I951" s="4"/>
      <c r="J951" s="4"/>
    </row>
    <row r="952" spans="1:10" ht="15" customHeight="1" x14ac:dyDescent="0.25">
      <c r="A952" s="4"/>
      <c r="B952" s="4"/>
      <c r="C952" s="4"/>
      <c r="D952" s="4"/>
      <c r="E952" s="4"/>
      <c r="F952" s="5"/>
      <c r="G952" s="4"/>
      <c r="H952" s="115"/>
      <c r="I952" s="4"/>
      <c r="J952" s="4"/>
    </row>
    <row r="953" spans="1:10" ht="15" customHeight="1" x14ac:dyDescent="0.25">
      <c r="A953" s="4"/>
      <c r="B953" s="4"/>
      <c r="C953" s="4"/>
      <c r="D953" s="4"/>
      <c r="E953" s="4"/>
      <c r="F953" s="5"/>
      <c r="G953" s="4"/>
      <c r="H953" s="115"/>
      <c r="I953" s="4"/>
      <c r="J953" s="4"/>
    </row>
    <row r="954" spans="1:10" ht="15" customHeight="1" x14ac:dyDescent="0.25">
      <c r="A954" s="4"/>
      <c r="B954" s="4"/>
      <c r="C954" s="4"/>
      <c r="D954" s="4"/>
      <c r="E954" s="4"/>
      <c r="F954" s="5"/>
      <c r="G954" s="4"/>
      <c r="H954" s="115"/>
      <c r="I954" s="4"/>
      <c r="J954" s="4"/>
    </row>
    <row r="955" spans="1:10" ht="15" customHeight="1" x14ac:dyDescent="0.25">
      <c r="A955" s="4"/>
      <c r="B955" s="4"/>
      <c r="C955" s="4"/>
      <c r="D955" s="4"/>
      <c r="E955" s="4"/>
      <c r="F955" s="5"/>
      <c r="G955" s="4"/>
      <c r="H955" s="115"/>
      <c r="I955" s="4"/>
      <c r="J955" s="4"/>
    </row>
  </sheetData>
  <sheetProtection algorithmName="SHA-512" hashValue="Y1NAISnerBB/3fGLPatbDJOXQtWoOCgFBAnr4C88q32yMkzW6rH8oA6TIlrf4S3IVGlSZwgqPTXw6oat87W+kA==" saltValue="eB8dty7DKN0WSqtY5oX1WA==" spinCount="100000" sheet="1" formatCells="0" formatColumns="0" formatRows="0" autoFilter="0"/>
  <mergeCells count="184">
    <mergeCell ref="I25:J25"/>
    <mergeCell ref="I21:J21"/>
    <mergeCell ref="I19:J19"/>
    <mergeCell ref="I20:J20"/>
    <mergeCell ref="I16:J16"/>
    <mergeCell ref="I2:J2"/>
    <mergeCell ref="I3:J3"/>
    <mergeCell ref="I4:J4"/>
    <mergeCell ref="A10:J10"/>
    <mergeCell ref="I12:J12"/>
    <mergeCell ref="A6:D8"/>
    <mergeCell ref="F7:G7"/>
    <mergeCell ref="F8:G8"/>
    <mergeCell ref="I36:J36"/>
    <mergeCell ref="I37:J37"/>
    <mergeCell ref="I38:J38"/>
    <mergeCell ref="I39:J39"/>
    <mergeCell ref="I34:J34"/>
    <mergeCell ref="I35:J35"/>
    <mergeCell ref="I26:J26"/>
    <mergeCell ref="I27:J27"/>
    <mergeCell ref="I30:J30"/>
    <mergeCell ref="I31:J31"/>
    <mergeCell ref="I32:J32"/>
    <mergeCell ref="I33:J33"/>
    <mergeCell ref="I49:J49"/>
    <mergeCell ref="I50:J50"/>
    <mergeCell ref="I51:J51"/>
    <mergeCell ref="I54:J54"/>
    <mergeCell ref="I55:J55"/>
    <mergeCell ref="I56:J56"/>
    <mergeCell ref="I40:J40"/>
    <mergeCell ref="I41:J41"/>
    <mergeCell ref="I42:J42"/>
    <mergeCell ref="I43:J43"/>
    <mergeCell ref="I44:J44"/>
    <mergeCell ref="I45:J45"/>
    <mergeCell ref="I63:J63"/>
    <mergeCell ref="I64:J64"/>
    <mergeCell ref="I65:J65"/>
    <mergeCell ref="I66:J66"/>
    <mergeCell ref="I67:J67"/>
    <mergeCell ref="I68:J68"/>
    <mergeCell ref="I57:J57"/>
    <mergeCell ref="I58:J58"/>
    <mergeCell ref="I59:J59"/>
    <mergeCell ref="I60:J60"/>
    <mergeCell ref="I61:J61"/>
    <mergeCell ref="I62:J62"/>
    <mergeCell ref="I74:J74"/>
    <mergeCell ref="I75:J75"/>
    <mergeCell ref="I76:J76"/>
    <mergeCell ref="I77:J77"/>
    <mergeCell ref="I78:J78"/>
    <mergeCell ref="I79:J79"/>
    <mergeCell ref="I69:J69"/>
    <mergeCell ref="I70:J70"/>
    <mergeCell ref="I71:J71"/>
    <mergeCell ref="I72:J72"/>
    <mergeCell ref="I73:J73"/>
    <mergeCell ref="I86:J86"/>
    <mergeCell ref="I87:J87"/>
    <mergeCell ref="I88:J88"/>
    <mergeCell ref="I89:J89"/>
    <mergeCell ref="I90:J90"/>
    <mergeCell ref="I91:J91"/>
    <mergeCell ref="I80:J80"/>
    <mergeCell ref="I81:J81"/>
    <mergeCell ref="I82:J82"/>
    <mergeCell ref="I83:J83"/>
    <mergeCell ref="I84:J84"/>
    <mergeCell ref="I85:J85"/>
    <mergeCell ref="I103:J103"/>
    <mergeCell ref="I104:J104"/>
    <mergeCell ref="I105:J105"/>
    <mergeCell ref="I106:J106"/>
    <mergeCell ref="I107:J107"/>
    <mergeCell ref="I108:J108"/>
    <mergeCell ref="I92:J92"/>
    <mergeCell ref="I96:J96"/>
    <mergeCell ref="I97:J97"/>
    <mergeCell ref="I98:J98"/>
    <mergeCell ref="I101:J101"/>
    <mergeCell ref="I102:J102"/>
    <mergeCell ref="I113:J113"/>
    <mergeCell ref="I114:J114"/>
    <mergeCell ref="I115:J115"/>
    <mergeCell ref="I116:J116"/>
    <mergeCell ref="I117:J117"/>
    <mergeCell ref="I118:J118"/>
    <mergeCell ref="I109:J109"/>
    <mergeCell ref="I110:J110"/>
    <mergeCell ref="I111:J111"/>
    <mergeCell ref="I112:J112"/>
    <mergeCell ref="I128:J128"/>
    <mergeCell ref="I129:J129"/>
    <mergeCell ref="I132:J132"/>
    <mergeCell ref="I133:J133"/>
    <mergeCell ref="I134:J134"/>
    <mergeCell ref="I135:J135"/>
    <mergeCell ref="I119:J119"/>
    <mergeCell ref="I120:J120"/>
    <mergeCell ref="I121:J121"/>
    <mergeCell ref="I122:J122"/>
    <mergeCell ref="I123:J123"/>
    <mergeCell ref="I127:J127"/>
    <mergeCell ref="I142:J142"/>
    <mergeCell ref="I143:J143"/>
    <mergeCell ref="I144:J144"/>
    <mergeCell ref="I145:J145"/>
    <mergeCell ref="I146:J146"/>
    <mergeCell ref="I147:J147"/>
    <mergeCell ref="I136:J136"/>
    <mergeCell ref="I137:J137"/>
    <mergeCell ref="I138:J138"/>
    <mergeCell ref="I139:J139"/>
    <mergeCell ref="I141:J141"/>
    <mergeCell ref="I140:J140"/>
    <mergeCell ref="I154:J154"/>
    <mergeCell ref="I158:J158"/>
    <mergeCell ref="I159:J159"/>
    <mergeCell ref="I160:J160"/>
    <mergeCell ref="I163:J163"/>
    <mergeCell ref="I164:J164"/>
    <mergeCell ref="I148:J148"/>
    <mergeCell ref="I149:J149"/>
    <mergeCell ref="I150:J150"/>
    <mergeCell ref="I151:J151"/>
    <mergeCell ref="I152:J152"/>
    <mergeCell ref="I153:J153"/>
    <mergeCell ref="I171:J171"/>
    <mergeCell ref="I172:J172"/>
    <mergeCell ref="I173:J173"/>
    <mergeCell ref="I174:J174"/>
    <mergeCell ref="I177:J177"/>
    <mergeCell ref="I178:J178"/>
    <mergeCell ref="I165:J165"/>
    <mergeCell ref="I166:J166"/>
    <mergeCell ref="I167:J167"/>
    <mergeCell ref="I168:J168"/>
    <mergeCell ref="I169:J169"/>
    <mergeCell ref="I170:J170"/>
    <mergeCell ref="I179:J179"/>
    <mergeCell ref="I184:J184"/>
    <mergeCell ref="I185:J185"/>
    <mergeCell ref="I186:J186"/>
    <mergeCell ref="I187:J187"/>
    <mergeCell ref="I188:J188"/>
    <mergeCell ref="C244:D244"/>
    <mergeCell ref="C245:D245"/>
    <mergeCell ref="C246:D246"/>
    <mergeCell ref="I206:J206"/>
    <mergeCell ref="I200:J200"/>
    <mergeCell ref="I201:J201"/>
    <mergeCell ref="I202:J202"/>
    <mergeCell ref="I203:J203"/>
    <mergeCell ref="I204:J204"/>
    <mergeCell ref="I205:J205"/>
    <mergeCell ref="I180:J180"/>
    <mergeCell ref="I181:J181"/>
    <mergeCell ref="I182:J182"/>
    <mergeCell ref="I183:J183"/>
    <mergeCell ref="I192:J192"/>
    <mergeCell ref="I193:J193"/>
    <mergeCell ref="I194:J194"/>
    <mergeCell ref="I195:J195"/>
    <mergeCell ref="C256:D256"/>
    <mergeCell ref="I196:J196"/>
    <mergeCell ref="A253:B253"/>
    <mergeCell ref="C253:E253"/>
    <mergeCell ref="C254:E254"/>
    <mergeCell ref="C255:E255"/>
    <mergeCell ref="I189:J189"/>
    <mergeCell ref="I190:J190"/>
    <mergeCell ref="I191:J191"/>
    <mergeCell ref="A219:B219"/>
    <mergeCell ref="A235:B235"/>
    <mergeCell ref="C252:E252"/>
    <mergeCell ref="C247:D247"/>
    <mergeCell ref="C248:D248"/>
    <mergeCell ref="C249:D249"/>
    <mergeCell ref="I197:J197"/>
    <mergeCell ref="I198:J198"/>
    <mergeCell ref="I199:J199"/>
  </mergeCells>
  <phoneticPr fontId="2" type="noConversion"/>
  <dataValidations count="14">
    <dataValidation type="list" allowBlank="1" showInputMessage="1" showErrorMessage="1" sqref="C177:C206" xr:uid="{365154D5-75D7-4FEA-B93F-EC6D785F70D6}">
      <formula1>$F$264:$F$274</formula1>
    </dataValidation>
    <dataValidation type="list" allowBlank="1" showInputMessage="1" showErrorMessage="1" sqref="C255:E255" xr:uid="{B8B7DF57-BBAC-4F93-99BC-E1AA9A5B60AC}">
      <formula1>$B$283:$B$297</formula1>
    </dataValidation>
    <dataValidation type="list" allowBlank="1" showInputMessage="1" showErrorMessage="1" sqref="C252:E252" xr:uid="{B7E2115D-B243-4765-B791-547543B41C54}">
      <formula1>$B$258:$B$261</formula1>
    </dataValidation>
    <dataValidation type="list" allowBlank="1" showInputMessage="1" showErrorMessage="1" sqref="D231" xr:uid="{4F2F9F45-F36A-4592-9BB1-5842E6305E29}">
      <formula1>$K$259:$K$262</formula1>
    </dataValidation>
    <dataValidation type="list" allowBlank="1" showInputMessage="1" showErrorMessage="1" sqref="D226" xr:uid="{A771E537-DA2E-4775-A52B-F3BFFD65443A}">
      <formula1>$J$259:$J$262</formula1>
    </dataValidation>
    <dataValidation type="list" allowBlank="1" showInputMessage="1" showErrorMessage="1" sqref="D225" xr:uid="{932176F8-2EAB-4412-BB72-7D4197314ACD}">
      <formula1>$I$259:$I$262</formula1>
    </dataValidation>
    <dataValidation type="list" allowBlank="1" showInputMessage="1" showErrorMessage="1" sqref="D224" xr:uid="{8CDEE3AA-CA23-476C-8908-7C1166CAC150}">
      <formula1>$H$259:$H$262</formula1>
    </dataValidation>
    <dataValidation type="list" allowBlank="1" showInputMessage="1" showErrorMessage="1" sqref="D223" xr:uid="{273C2554-27D7-41F7-89FC-8645A6618FC5}">
      <formula1>$G$259:$G$262</formula1>
    </dataValidation>
    <dataValidation type="list" allowBlank="1" showInputMessage="1" showErrorMessage="1" sqref="D222" xr:uid="{DFBBFBD4-63E0-47B0-993A-1A3FE60AE6C8}">
      <formula1>$F$259:$F$262</formula1>
    </dataValidation>
    <dataValidation type="list" allowBlank="1" showInputMessage="1" showErrorMessage="1" sqref="D221" xr:uid="{A9469E8E-44D1-45BD-A355-B7B68F19AF3D}">
      <formula1>$E$259:$E$262</formula1>
    </dataValidation>
    <dataValidation type="list" allowBlank="1" showInputMessage="1" showErrorMessage="1" sqref="C253:E253" xr:uid="{F9E5CE07-A89A-47EA-B529-7F8836F2CC96}">
      <formula1>$B$263:$B$269</formula1>
    </dataValidation>
    <dataValidation type="list" allowBlank="1" showInputMessage="1" showErrorMessage="1" sqref="C237" xr:uid="{09AFB1D5-18D0-49A4-9C74-3B89D9CB87BB}">
      <formula1>$D$310:$D$312</formula1>
    </dataValidation>
    <dataValidation type="list" allowBlank="1" showInputMessage="1" showErrorMessage="1" sqref="C238:C239 C245:D248" xr:uid="{46D80442-C706-4D6E-A7C6-FE54F4586DB1}">
      <formula1>$D$313:$D$315</formula1>
    </dataValidation>
    <dataValidation type="list" allowBlank="1" showInputMessage="1" showErrorMessage="1" sqref="J6" xr:uid="{4E4B4AB1-E15E-4AEC-A4EF-43594813911E}">
      <formula1>$B$312:$B$315</formula1>
    </dataValidation>
  </dataValidations>
  <pageMargins left="0.7" right="0.7" top="0.78740157499999996" bottom="0.78740157499999996" header="0.3" footer="0.3"/>
  <pageSetup paperSize="9" scale="33" orientation="portrait" r:id="rId1"/>
  <colBreaks count="1" manualBreakCount="1">
    <brk id="10" max="1048575" man="1"/>
  </colBreaks>
  <customProperties>
    <customPr name="_pios_id" r:id="rId2"/>
    <customPr name="EpmWorksheetKeyString_GUID" r:id="rId3"/>
  </customProperties>
  <ignoredErrors>
    <ignoredError sqref="E221:E226" unlockedFormula="1"/>
    <ignoredError sqref="D238:D239 I229" evalError="1"/>
    <ignoredError sqref="A168:A174 A86:A92 A115:A123 A147:A154 A40:A45" twoDigitTextYear="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C929-3AF0-42E5-8F3D-D4FCAE0A12DA}">
  <sheetPr>
    <tabColor rgb="FFFFFF99"/>
    <pageSetUpPr fitToPage="1"/>
  </sheetPr>
  <dimension ref="A1:JG912"/>
  <sheetViews>
    <sheetView zoomScale="75" zoomScaleNormal="75" zoomScaleSheetLayoutView="70" workbookViewId="0">
      <selection activeCell="B2" sqref="B2"/>
    </sheetView>
  </sheetViews>
  <sheetFormatPr baseColWidth="10" defaultColWidth="11.44140625" defaultRowHeight="10.199999999999999" outlineLevelRow="1" x14ac:dyDescent="0.25"/>
  <cols>
    <col min="1" max="1" width="22.21875" style="13" customWidth="1"/>
    <col min="2" max="2" width="64" style="13" customWidth="1"/>
    <col min="3" max="3" width="14.88671875" style="13" customWidth="1"/>
    <col min="4" max="4" width="34.88671875" style="13" customWidth="1"/>
    <col min="5" max="5" width="27.33203125" style="13" customWidth="1"/>
    <col min="6" max="6" width="18.33203125" style="89" customWidth="1"/>
    <col min="7" max="7" width="14.109375" style="13" customWidth="1"/>
    <col min="8" max="8" width="14.6640625" style="345" customWidth="1"/>
    <col min="9" max="9" width="52.6640625" style="13" bestFit="1" customWidth="1"/>
    <col min="10" max="10" width="37" style="13" customWidth="1"/>
    <col min="11" max="263" width="11.44140625" style="4"/>
    <col min="264" max="16384" width="11.44140625" style="13"/>
  </cols>
  <sheetData>
    <row r="1" spans="1:12" s="4" customFormat="1" ht="13.2" customHeight="1" x14ac:dyDescent="0.25">
      <c r="F1" s="5"/>
      <c r="G1" s="379"/>
      <c r="H1" s="238"/>
      <c r="I1" s="379"/>
    </row>
    <row r="2" spans="1:12" s="4" customFormat="1" ht="13.2" customHeight="1" x14ac:dyDescent="0.25">
      <c r="A2" s="7" t="s">
        <v>0</v>
      </c>
      <c r="B2" s="8"/>
      <c r="F2" s="5"/>
      <c r="G2" s="379"/>
      <c r="H2" s="4" t="s">
        <v>1</v>
      </c>
      <c r="K2" s="379"/>
      <c r="L2" s="379"/>
    </row>
    <row r="3" spans="1:12" s="4" customFormat="1" ht="13.2" customHeight="1" x14ac:dyDescent="0.25">
      <c r="B3" s="4" t="s">
        <v>2</v>
      </c>
      <c r="E3" s="408"/>
      <c r="F3" s="5"/>
      <c r="G3" s="379"/>
      <c r="H3" s="4" t="s">
        <v>3</v>
      </c>
      <c r="K3" s="379"/>
      <c r="L3" s="379"/>
    </row>
    <row r="4" spans="1:12" s="4" customFormat="1" ht="13.2" customHeight="1" x14ac:dyDescent="0.25">
      <c r="B4" s="4" t="s">
        <v>1260</v>
      </c>
      <c r="F4" s="5"/>
      <c r="G4" s="379"/>
      <c r="H4" s="7" t="s">
        <v>4</v>
      </c>
      <c r="I4" s="7"/>
      <c r="J4" s="7"/>
      <c r="K4" s="379"/>
      <c r="L4" s="379"/>
    </row>
    <row r="5" spans="1:12" s="4" customFormat="1" ht="15" customHeight="1" x14ac:dyDescent="0.25">
      <c r="F5" s="5"/>
      <c r="G5" s="379"/>
      <c r="H5" s="238"/>
      <c r="K5" s="379"/>
      <c r="L5" s="379"/>
    </row>
    <row r="6" spans="1:12" s="4" customFormat="1" ht="16.95" customHeight="1" x14ac:dyDescent="0.25">
      <c r="A6" s="684" t="s">
        <v>5</v>
      </c>
      <c r="B6" s="732"/>
      <c r="C6" s="732"/>
      <c r="E6" s="98" t="s">
        <v>6</v>
      </c>
      <c r="F6" s="379"/>
      <c r="G6" s="379"/>
      <c r="H6" s="135" t="s">
        <v>7</v>
      </c>
      <c r="I6" s="469" t="s">
        <v>8</v>
      </c>
      <c r="K6" s="379"/>
      <c r="L6" s="379"/>
    </row>
    <row r="7" spans="1:12" s="4" customFormat="1" ht="16.95" customHeight="1" x14ac:dyDescent="0.25">
      <c r="A7" s="733"/>
      <c r="B7" s="631"/>
      <c r="C7" s="631"/>
      <c r="E7" s="632" t="s">
        <v>9</v>
      </c>
      <c r="F7" s="633"/>
      <c r="G7" s="379"/>
      <c r="H7" s="311" t="s">
        <v>10</v>
      </c>
      <c r="I7" s="8"/>
      <c r="K7" s="379"/>
      <c r="L7" s="379"/>
    </row>
    <row r="8" spans="1:12" s="4" customFormat="1" ht="16.95" customHeight="1" x14ac:dyDescent="0.25">
      <c r="A8" s="734"/>
      <c r="B8" s="735"/>
      <c r="C8" s="735"/>
      <c r="E8" s="634" t="s">
        <v>11</v>
      </c>
      <c r="F8" s="633"/>
      <c r="G8" s="379"/>
      <c r="H8" s="311" t="s">
        <v>12</v>
      </c>
      <c r="I8" s="8"/>
      <c r="K8" s="379"/>
      <c r="L8" s="379"/>
    </row>
    <row r="9" spans="1:12" ht="13.2" customHeight="1" x14ac:dyDescent="0.25">
      <c r="A9" s="4"/>
      <c r="B9" s="4"/>
      <c r="C9" s="4"/>
      <c r="D9" s="4"/>
      <c r="E9" s="4"/>
      <c r="F9" s="5"/>
      <c r="G9" s="4"/>
      <c r="H9" s="115"/>
      <c r="I9" s="4"/>
      <c r="J9" s="4"/>
    </row>
    <row r="10" spans="1:12" ht="25.2" customHeight="1" x14ac:dyDescent="0.25">
      <c r="A10" s="626" t="s">
        <v>654</v>
      </c>
      <c r="B10" s="627"/>
      <c r="C10" s="627"/>
      <c r="D10" s="627"/>
      <c r="E10" s="627"/>
      <c r="F10" s="627"/>
      <c r="G10" s="627"/>
      <c r="H10" s="627"/>
      <c r="I10" s="617"/>
      <c r="J10" s="4"/>
    </row>
    <row r="11" spans="1:12" ht="13.2" customHeight="1" x14ac:dyDescent="0.25">
      <c r="A11" s="4"/>
      <c r="B11" s="4"/>
      <c r="C11" s="4"/>
      <c r="D11" s="4"/>
      <c r="E11" s="4"/>
      <c r="F11" s="5"/>
      <c r="G11" s="4"/>
      <c r="H11" s="115"/>
      <c r="I11" s="4"/>
      <c r="J11" s="4"/>
    </row>
    <row r="12" spans="1:12" s="290" customFormat="1" ht="40.5" customHeight="1" x14ac:dyDescent="0.25">
      <c r="A12" s="16" t="s">
        <v>138</v>
      </c>
      <c r="B12" s="16" t="s">
        <v>139</v>
      </c>
      <c r="C12" s="176" t="s">
        <v>140</v>
      </c>
      <c r="D12" s="16" t="s">
        <v>144</v>
      </c>
      <c r="E12" s="16" t="s">
        <v>655</v>
      </c>
      <c r="F12" s="16" t="s">
        <v>656</v>
      </c>
      <c r="G12" s="16" t="s">
        <v>792</v>
      </c>
      <c r="H12" s="312" t="s">
        <v>445</v>
      </c>
      <c r="I12" s="176" t="s">
        <v>146</v>
      </c>
      <c r="J12" s="4"/>
    </row>
    <row r="13" spans="1:12" s="290" customFormat="1" ht="15" customHeight="1" x14ac:dyDescent="0.25">
      <c r="A13" s="329"/>
      <c r="B13" s="329"/>
      <c r="D13" s="329"/>
      <c r="E13" s="329"/>
      <c r="F13" s="330"/>
      <c r="G13" s="329"/>
      <c r="H13" s="331"/>
      <c r="J13" s="4"/>
    </row>
    <row r="14" spans="1:12" s="338" customFormat="1" ht="15" customHeight="1" x14ac:dyDescent="0.25">
      <c r="A14" s="407" t="s">
        <v>149</v>
      </c>
      <c r="B14" s="407" t="s">
        <v>25</v>
      </c>
      <c r="C14" s="61"/>
      <c r="D14" s="61"/>
      <c r="E14" s="61"/>
      <c r="F14" s="348"/>
      <c r="G14" s="61"/>
      <c r="H14" s="215"/>
      <c r="I14" s="61"/>
      <c r="J14" s="61"/>
    </row>
    <row r="15" spans="1:12" s="338" customFormat="1" ht="15" customHeight="1" x14ac:dyDescent="0.25">
      <c r="A15" s="27" t="s">
        <v>156</v>
      </c>
      <c r="B15" s="41" t="s">
        <v>793</v>
      </c>
      <c r="C15" s="27" t="s">
        <v>78</v>
      </c>
      <c r="D15" s="210" t="s">
        <v>701</v>
      </c>
      <c r="E15" s="517"/>
      <c r="F15" s="337">
        <v>13.5</v>
      </c>
      <c r="G15" s="337" t="s">
        <v>153</v>
      </c>
      <c r="H15" s="523">
        <f>E15*F15</f>
        <v>0</v>
      </c>
      <c r="I15" s="97"/>
      <c r="J15" s="61"/>
    </row>
    <row r="16" spans="1:12" s="338" customFormat="1" ht="15" customHeight="1" x14ac:dyDescent="0.25">
      <c r="A16" s="27" t="s">
        <v>158</v>
      </c>
      <c r="B16" s="41" t="s">
        <v>794</v>
      </c>
      <c r="C16" s="27" t="s">
        <v>78</v>
      </c>
      <c r="D16" s="210" t="s">
        <v>701</v>
      </c>
      <c r="E16" s="517"/>
      <c r="F16" s="337">
        <v>7.3</v>
      </c>
      <c r="G16" s="337" t="s">
        <v>153</v>
      </c>
      <c r="H16" s="523">
        <f>E16*F16</f>
        <v>0</v>
      </c>
      <c r="I16" s="97"/>
      <c r="J16" s="61"/>
    </row>
    <row r="17" spans="1:10" s="338" customFormat="1" ht="15" customHeight="1" x14ac:dyDescent="0.25">
      <c r="A17" s="61"/>
      <c r="B17" s="61"/>
      <c r="C17" s="61"/>
      <c r="D17" s="61"/>
      <c r="E17" s="61"/>
      <c r="F17" s="348"/>
      <c r="G17" s="348"/>
      <c r="H17" s="165"/>
      <c r="I17" s="485"/>
      <c r="J17" s="61"/>
    </row>
    <row r="18" spans="1:10" s="338" customFormat="1" ht="15" customHeight="1" x14ac:dyDescent="0.25">
      <c r="A18" s="219" t="s">
        <v>658</v>
      </c>
      <c r="B18" s="219" t="s">
        <v>659</v>
      </c>
      <c r="C18" s="61"/>
      <c r="D18" s="61"/>
      <c r="E18" s="61"/>
      <c r="F18" s="348"/>
      <c r="G18" s="348"/>
      <c r="H18" s="165"/>
      <c r="I18" s="485"/>
      <c r="J18" s="61"/>
    </row>
    <row r="19" spans="1:10" s="338" customFormat="1" ht="15" customHeight="1" x14ac:dyDescent="0.25">
      <c r="A19" s="179" t="s">
        <v>795</v>
      </c>
      <c r="B19" s="26" t="s">
        <v>796</v>
      </c>
      <c r="C19" s="27" t="s">
        <v>78</v>
      </c>
      <c r="D19" s="210" t="s">
        <v>669</v>
      </c>
      <c r="E19" s="517"/>
      <c r="F19" s="337">
        <v>1.3</v>
      </c>
      <c r="G19" s="337" t="s">
        <v>153</v>
      </c>
      <c r="H19" s="523">
        <f>F19*E19</f>
        <v>0</v>
      </c>
      <c r="I19" s="97"/>
      <c r="J19" s="61"/>
    </row>
    <row r="20" spans="1:10" s="338" customFormat="1" ht="15" customHeight="1" x14ac:dyDescent="0.25">
      <c r="A20" s="179" t="s">
        <v>797</v>
      </c>
      <c r="B20" s="26" t="s">
        <v>798</v>
      </c>
      <c r="C20" s="27" t="s">
        <v>78</v>
      </c>
      <c r="D20" s="210" t="s">
        <v>701</v>
      </c>
      <c r="E20" s="517"/>
      <c r="F20" s="337">
        <v>1.3</v>
      </c>
      <c r="G20" s="337" t="s">
        <v>153</v>
      </c>
      <c r="H20" s="523">
        <f>F20*E20</f>
        <v>0</v>
      </c>
      <c r="I20" s="97"/>
      <c r="J20" s="61"/>
    </row>
    <row r="21" spans="1:10" s="338" customFormat="1" ht="15" customHeight="1" x14ac:dyDescent="0.25">
      <c r="A21" s="179" t="s">
        <v>660</v>
      </c>
      <c r="B21" s="41" t="s">
        <v>799</v>
      </c>
      <c r="C21" s="27" t="s">
        <v>78</v>
      </c>
      <c r="D21" s="210" t="s">
        <v>669</v>
      </c>
      <c r="E21" s="517"/>
      <c r="F21" s="337">
        <v>1.3</v>
      </c>
      <c r="G21" s="337" t="s">
        <v>153</v>
      </c>
      <c r="H21" s="523">
        <f>F21*E21</f>
        <v>0</v>
      </c>
      <c r="I21" s="97"/>
      <c r="J21" s="61"/>
    </row>
    <row r="22" spans="1:10" s="338" customFormat="1" ht="15" customHeight="1" x14ac:dyDescent="0.25">
      <c r="A22" s="61"/>
      <c r="B22" s="61"/>
      <c r="C22" s="61"/>
      <c r="D22" s="61"/>
      <c r="E22" s="61"/>
      <c r="F22" s="348"/>
      <c r="G22" s="348"/>
      <c r="H22" s="165"/>
      <c r="I22" s="485"/>
      <c r="J22" s="61"/>
    </row>
    <row r="23" spans="1:10" s="338" customFormat="1" ht="15" customHeight="1" x14ac:dyDescent="0.25">
      <c r="A23" s="219" t="s">
        <v>181</v>
      </c>
      <c r="B23" s="219" t="s">
        <v>43</v>
      </c>
      <c r="C23" s="61"/>
      <c r="D23" s="61"/>
      <c r="E23" s="61"/>
      <c r="F23" s="348"/>
      <c r="G23" s="348"/>
      <c r="H23" s="165"/>
      <c r="I23" s="485"/>
      <c r="J23" s="61"/>
    </row>
    <row r="24" spans="1:10" s="338" customFormat="1" ht="15" customHeight="1" x14ac:dyDescent="0.25">
      <c r="A24" s="219" t="s">
        <v>182</v>
      </c>
      <c r="B24" s="219" t="s">
        <v>28</v>
      </c>
      <c r="C24" s="61"/>
      <c r="D24" s="61"/>
      <c r="E24" s="61"/>
      <c r="F24" s="348"/>
      <c r="G24" s="348"/>
      <c r="H24" s="165"/>
      <c r="I24" s="485"/>
      <c r="J24" s="61"/>
    </row>
    <row r="25" spans="1:10" s="338" customFormat="1" ht="15" customHeight="1" x14ac:dyDescent="0.25">
      <c r="A25" s="27" t="s">
        <v>183</v>
      </c>
      <c r="B25" s="210" t="s">
        <v>184</v>
      </c>
      <c r="C25" s="27" t="s">
        <v>80</v>
      </c>
      <c r="D25" s="210" t="s">
        <v>701</v>
      </c>
      <c r="E25" s="517"/>
      <c r="F25" s="293">
        <v>10.5</v>
      </c>
      <c r="G25" s="293">
        <v>21</v>
      </c>
      <c r="H25" s="160">
        <f>E25*F25</f>
        <v>0</v>
      </c>
      <c r="I25" s="97"/>
      <c r="J25" s="61"/>
    </row>
    <row r="26" spans="1:10" s="338" customFormat="1" ht="15" customHeight="1" x14ac:dyDescent="0.25">
      <c r="A26" s="27" t="s">
        <v>185</v>
      </c>
      <c r="B26" s="41" t="s">
        <v>800</v>
      </c>
      <c r="C26" s="27" t="s">
        <v>80</v>
      </c>
      <c r="D26" s="210" t="s">
        <v>162</v>
      </c>
      <c r="E26" s="517"/>
      <c r="F26" s="293">
        <v>10.5</v>
      </c>
      <c r="G26" s="293" t="s">
        <v>153</v>
      </c>
      <c r="H26" s="160">
        <f>E26*F26</f>
        <v>0</v>
      </c>
      <c r="I26" s="97"/>
      <c r="J26" s="61"/>
    </row>
    <row r="27" spans="1:10" s="338" customFormat="1" ht="15" customHeight="1" x14ac:dyDescent="0.25">
      <c r="A27" s="61"/>
      <c r="B27" s="61"/>
      <c r="C27" s="61"/>
      <c r="D27" s="61"/>
      <c r="E27" s="61"/>
      <c r="F27" s="348"/>
      <c r="G27" s="348"/>
      <c r="H27" s="165"/>
      <c r="I27" s="485"/>
      <c r="J27" s="61"/>
    </row>
    <row r="28" spans="1:10" s="338" customFormat="1" ht="15" customHeight="1" x14ac:dyDescent="0.25">
      <c r="A28" s="219" t="s">
        <v>195</v>
      </c>
      <c r="B28" s="219" t="s">
        <v>29</v>
      </c>
      <c r="C28" s="61"/>
      <c r="D28" s="61"/>
      <c r="E28" s="61"/>
      <c r="F28" s="348"/>
      <c r="G28" s="348"/>
      <c r="H28" s="165"/>
      <c r="I28" s="485"/>
      <c r="J28" s="61"/>
    </row>
    <row r="29" spans="1:10" s="338" customFormat="1" ht="15" customHeight="1" x14ac:dyDescent="0.25">
      <c r="A29" s="27" t="s">
        <v>196</v>
      </c>
      <c r="B29" s="210" t="s">
        <v>197</v>
      </c>
      <c r="C29" s="27" t="s">
        <v>80</v>
      </c>
      <c r="D29" s="210" t="s">
        <v>162</v>
      </c>
      <c r="E29" s="517"/>
      <c r="F29" s="337">
        <v>10.5</v>
      </c>
      <c r="G29" s="337">
        <v>21</v>
      </c>
      <c r="H29" s="523">
        <f>E29*F29</f>
        <v>0</v>
      </c>
      <c r="I29" s="97"/>
      <c r="J29" s="61"/>
    </row>
    <row r="30" spans="1:10" s="338" customFormat="1" ht="15" customHeight="1" x14ac:dyDescent="0.25">
      <c r="A30" s="27" t="s">
        <v>198</v>
      </c>
      <c r="B30" s="210" t="s">
        <v>801</v>
      </c>
      <c r="C30" s="27" t="s">
        <v>80</v>
      </c>
      <c r="D30" s="210" t="s">
        <v>701</v>
      </c>
      <c r="E30" s="517"/>
      <c r="F30" s="337">
        <v>5.25</v>
      </c>
      <c r="G30" s="337">
        <v>21</v>
      </c>
      <c r="H30" s="523">
        <f>E30*F30</f>
        <v>0</v>
      </c>
      <c r="I30" s="97"/>
      <c r="J30" s="61"/>
    </row>
    <row r="31" spans="1:10" s="338" customFormat="1" ht="15" customHeight="1" x14ac:dyDescent="0.25">
      <c r="A31" s="27" t="s">
        <v>200</v>
      </c>
      <c r="B31" s="210" t="s">
        <v>201</v>
      </c>
      <c r="C31" s="27" t="s">
        <v>80</v>
      </c>
      <c r="D31" s="210" t="s">
        <v>162</v>
      </c>
      <c r="E31" s="517"/>
      <c r="F31" s="337">
        <v>10.5</v>
      </c>
      <c r="G31" s="337">
        <v>21</v>
      </c>
      <c r="H31" s="523">
        <f>E31*F31</f>
        <v>0</v>
      </c>
      <c r="I31" s="97"/>
      <c r="J31" s="61"/>
    </row>
    <row r="32" spans="1:10" s="338" customFormat="1" ht="15" customHeight="1" x14ac:dyDescent="0.25">
      <c r="A32" s="27" t="s">
        <v>203</v>
      </c>
      <c r="B32" s="210" t="s">
        <v>802</v>
      </c>
      <c r="C32" s="27" t="s">
        <v>80</v>
      </c>
      <c r="D32" s="210" t="s">
        <v>162</v>
      </c>
      <c r="E32" s="517"/>
      <c r="F32" s="337">
        <v>28</v>
      </c>
      <c r="G32" s="337" t="s">
        <v>153</v>
      </c>
      <c r="H32" s="523">
        <f>E32*F32</f>
        <v>0</v>
      </c>
      <c r="I32" s="97"/>
      <c r="J32" s="61"/>
    </row>
    <row r="33" spans="1:10" s="338" customFormat="1" ht="15" customHeight="1" x14ac:dyDescent="0.25">
      <c r="A33" s="61"/>
      <c r="B33" s="61"/>
      <c r="C33" s="61"/>
      <c r="D33" s="61"/>
      <c r="E33" s="61"/>
      <c r="F33" s="348"/>
      <c r="G33" s="348"/>
      <c r="H33" s="165"/>
      <c r="I33" s="485"/>
      <c r="J33" s="61"/>
    </row>
    <row r="34" spans="1:10" s="338" customFormat="1" ht="15" customHeight="1" x14ac:dyDescent="0.25">
      <c r="A34" s="219" t="s">
        <v>670</v>
      </c>
      <c r="B34" s="219" t="s">
        <v>803</v>
      </c>
      <c r="C34" s="61"/>
      <c r="D34" s="61"/>
      <c r="E34" s="61"/>
      <c r="F34" s="348"/>
      <c r="G34" s="348"/>
      <c r="H34" s="165"/>
      <c r="I34" s="485"/>
      <c r="J34" s="61"/>
    </row>
    <row r="35" spans="1:10" s="338" customFormat="1" ht="15" customHeight="1" x14ac:dyDescent="0.25">
      <c r="A35" s="27" t="s">
        <v>671</v>
      </c>
      <c r="B35" s="41" t="s">
        <v>804</v>
      </c>
      <c r="C35" s="27" t="s">
        <v>80</v>
      </c>
      <c r="D35" s="210" t="s">
        <v>701</v>
      </c>
      <c r="E35" s="517"/>
      <c r="F35" s="337">
        <v>2</v>
      </c>
      <c r="G35" s="337" t="s">
        <v>153</v>
      </c>
      <c r="H35" s="523">
        <f>E35*F35</f>
        <v>0</v>
      </c>
      <c r="I35" s="97"/>
      <c r="J35" s="61"/>
    </row>
    <row r="36" spans="1:10" s="338" customFormat="1" ht="15" customHeight="1" x14ac:dyDescent="0.25">
      <c r="A36" s="61"/>
      <c r="B36" s="61"/>
      <c r="C36" s="61"/>
      <c r="D36" s="61"/>
      <c r="E36" s="61"/>
      <c r="F36" s="348"/>
      <c r="G36" s="348"/>
      <c r="H36" s="165"/>
      <c r="I36" s="485"/>
      <c r="J36" s="61"/>
    </row>
    <row r="37" spans="1:10" s="338" customFormat="1" ht="15" customHeight="1" x14ac:dyDescent="0.25">
      <c r="A37" s="219" t="s">
        <v>358</v>
      </c>
      <c r="B37" s="219" t="s">
        <v>47</v>
      </c>
      <c r="C37" s="61"/>
      <c r="D37" s="61"/>
      <c r="E37" s="61"/>
      <c r="F37" s="348"/>
      <c r="G37" s="348"/>
      <c r="H37" s="165"/>
      <c r="I37" s="485"/>
      <c r="J37" s="61"/>
    </row>
    <row r="38" spans="1:10" s="338" customFormat="1" ht="15" customHeight="1" x14ac:dyDescent="0.25">
      <c r="A38" s="27" t="s">
        <v>805</v>
      </c>
      <c r="B38" s="41" t="s">
        <v>364</v>
      </c>
      <c r="C38" s="27" t="s">
        <v>82</v>
      </c>
      <c r="D38" s="210" t="s">
        <v>806</v>
      </c>
      <c r="E38" s="517"/>
      <c r="F38" s="525"/>
      <c r="G38" s="337" t="s">
        <v>153</v>
      </c>
      <c r="H38" s="523">
        <f t="shared" ref="H38:H39" si="0">E38*F38</f>
        <v>0</v>
      </c>
      <c r="I38" s="97"/>
      <c r="J38" s="61"/>
    </row>
    <row r="39" spans="1:10" s="338" customFormat="1" ht="15" customHeight="1" x14ac:dyDescent="0.25">
      <c r="A39" s="27" t="s">
        <v>807</v>
      </c>
      <c r="B39" s="41" t="s">
        <v>808</v>
      </c>
      <c r="C39" s="27" t="s">
        <v>82</v>
      </c>
      <c r="D39" s="210" t="s">
        <v>806</v>
      </c>
      <c r="E39" s="517"/>
      <c r="F39" s="525"/>
      <c r="G39" s="337" t="s">
        <v>153</v>
      </c>
      <c r="H39" s="523">
        <f t="shared" si="0"/>
        <v>0</v>
      </c>
      <c r="I39" s="97"/>
      <c r="J39" s="61"/>
    </row>
    <row r="40" spans="1:10" s="338" customFormat="1" ht="15" customHeight="1" x14ac:dyDescent="0.25">
      <c r="A40" s="179" t="s">
        <v>809</v>
      </c>
      <c r="B40" s="41" t="s">
        <v>810</v>
      </c>
      <c r="C40" s="27" t="s">
        <v>84</v>
      </c>
      <c r="D40" s="210" t="s">
        <v>806</v>
      </c>
      <c r="E40" s="517"/>
      <c r="F40" s="525"/>
      <c r="G40" s="337" t="s">
        <v>153</v>
      </c>
      <c r="H40" s="523">
        <f t="shared" ref="H40" si="1">E40*F40</f>
        <v>0</v>
      </c>
      <c r="I40" s="97"/>
      <c r="J40" s="61"/>
    </row>
    <row r="41" spans="1:10" s="338" customFormat="1" ht="15" customHeight="1" x14ac:dyDescent="0.25">
      <c r="F41" s="526"/>
      <c r="G41" s="526"/>
      <c r="H41" s="527"/>
      <c r="I41" s="486"/>
      <c r="J41" s="61"/>
    </row>
    <row r="42" spans="1:10" s="338" customFormat="1" ht="15" customHeight="1" x14ac:dyDescent="0.25">
      <c r="A42" s="219" t="s">
        <v>367</v>
      </c>
      <c r="B42" s="219" t="s">
        <v>811</v>
      </c>
      <c r="C42" s="61"/>
      <c r="D42" s="61"/>
      <c r="E42" s="61"/>
      <c r="F42" s="526"/>
      <c r="G42" s="526"/>
      <c r="H42" s="527"/>
      <c r="I42" s="485"/>
      <c r="J42" s="61"/>
    </row>
    <row r="43" spans="1:10" s="338" customFormat="1" ht="15" customHeight="1" x14ac:dyDescent="0.25">
      <c r="A43" s="27" t="s">
        <v>368</v>
      </c>
      <c r="B43" s="41" t="s">
        <v>812</v>
      </c>
      <c r="C43" s="27" t="s">
        <v>82</v>
      </c>
      <c r="D43" s="210" t="s">
        <v>806</v>
      </c>
      <c r="E43" s="517"/>
      <c r="F43" s="525"/>
      <c r="G43" s="337" t="s">
        <v>153</v>
      </c>
      <c r="H43" s="523">
        <f t="shared" ref="H43:H58" si="2">E43*F43</f>
        <v>0</v>
      </c>
      <c r="I43" s="97"/>
      <c r="J43" s="61"/>
    </row>
    <row r="44" spans="1:10" s="338" customFormat="1" ht="15" customHeight="1" x14ac:dyDescent="0.25">
      <c r="A44" s="27" t="s">
        <v>370</v>
      </c>
      <c r="B44" s="41" t="s">
        <v>813</v>
      </c>
      <c r="C44" s="27" t="s">
        <v>82</v>
      </c>
      <c r="D44" s="210" t="s">
        <v>806</v>
      </c>
      <c r="E44" s="517"/>
      <c r="F44" s="525"/>
      <c r="G44" s="337" t="s">
        <v>153</v>
      </c>
      <c r="H44" s="523">
        <f t="shared" si="2"/>
        <v>0</v>
      </c>
      <c r="I44" s="97"/>
      <c r="J44" s="61"/>
    </row>
    <row r="45" spans="1:10" s="338" customFormat="1" ht="15" customHeight="1" x14ac:dyDescent="0.25">
      <c r="A45" s="27" t="s">
        <v>814</v>
      </c>
      <c r="B45" s="41" t="s">
        <v>815</v>
      </c>
      <c r="C45" s="27" t="s">
        <v>82</v>
      </c>
      <c r="D45" s="210" t="s">
        <v>806</v>
      </c>
      <c r="E45" s="517"/>
      <c r="F45" s="525"/>
      <c r="G45" s="337" t="s">
        <v>153</v>
      </c>
      <c r="H45" s="523">
        <f t="shared" si="2"/>
        <v>0</v>
      </c>
      <c r="I45" s="97"/>
      <c r="J45" s="61"/>
    </row>
    <row r="46" spans="1:10" s="338" customFormat="1" ht="15" customHeight="1" x14ac:dyDescent="0.25">
      <c r="A46" s="27" t="s">
        <v>816</v>
      </c>
      <c r="B46" s="41" t="s">
        <v>817</v>
      </c>
      <c r="C46" s="27" t="s">
        <v>82</v>
      </c>
      <c r="D46" s="210" t="s">
        <v>806</v>
      </c>
      <c r="E46" s="517"/>
      <c r="F46" s="525"/>
      <c r="G46" s="337" t="s">
        <v>153</v>
      </c>
      <c r="H46" s="523">
        <f t="shared" si="2"/>
        <v>0</v>
      </c>
      <c r="I46" s="97"/>
      <c r="J46" s="61"/>
    </row>
    <row r="47" spans="1:10" s="338" customFormat="1" ht="15" customHeight="1" x14ac:dyDescent="0.25">
      <c r="A47" s="27" t="s">
        <v>818</v>
      </c>
      <c r="B47" s="41" t="s">
        <v>819</v>
      </c>
      <c r="C47" s="27" t="s">
        <v>82</v>
      </c>
      <c r="D47" s="210" t="s">
        <v>806</v>
      </c>
      <c r="E47" s="517"/>
      <c r="F47" s="525"/>
      <c r="G47" s="337" t="s">
        <v>153</v>
      </c>
      <c r="H47" s="523">
        <f t="shared" si="2"/>
        <v>0</v>
      </c>
      <c r="I47" s="97"/>
      <c r="J47" s="61"/>
    </row>
    <row r="48" spans="1:10" s="338" customFormat="1" ht="15" customHeight="1" x14ac:dyDescent="0.25">
      <c r="A48" s="27" t="s">
        <v>820</v>
      </c>
      <c r="B48" s="41" t="s">
        <v>821</v>
      </c>
      <c r="C48" s="27" t="s">
        <v>82</v>
      </c>
      <c r="D48" s="210" t="s">
        <v>806</v>
      </c>
      <c r="E48" s="517"/>
      <c r="F48" s="525"/>
      <c r="G48" s="337" t="s">
        <v>153</v>
      </c>
      <c r="H48" s="523">
        <f t="shared" si="2"/>
        <v>0</v>
      </c>
      <c r="I48" s="97"/>
      <c r="J48" s="61"/>
    </row>
    <row r="49" spans="1:10" s="338" customFormat="1" ht="15" customHeight="1" x14ac:dyDescent="0.25">
      <c r="A49" s="27" t="s">
        <v>822</v>
      </c>
      <c r="B49" s="41" t="s">
        <v>823</v>
      </c>
      <c r="C49" s="27" t="s">
        <v>82</v>
      </c>
      <c r="D49" s="210" t="s">
        <v>806</v>
      </c>
      <c r="E49" s="517"/>
      <c r="F49" s="525"/>
      <c r="G49" s="337" t="s">
        <v>153</v>
      </c>
      <c r="H49" s="523">
        <f t="shared" si="2"/>
        <v>0</v>
      </c>
      <c r="I49" s="97"/>
      <c r="J49" s="61"/>
    </row>
    <row r="50" spans="1:10" s="338" customFormat="1" ht="15" customHeight="1" x14ac:dyDescent="0.25">
      <c r="A50" s="27" t="s">
        <v>824</v>
      </c>
      <c r="B50" s="41" t="s">
        <v>825</v>
      </c>
      <c r="C50" s="27" t="s">
        <v>82</v>
      </c>
      <c r="D50" s="210" t="s">
        <v>806</v>
      </c>
      <c r="E50" s="517"/>
      <c r="F50" s="525"/>
      <c r="G50" s="337" t="s">
        <v>153</v>
      </c>
      <c r="H50" s="523">
        <f t="shared" si="2"/>
        <v>0</v>
      </c>
      <c r="I50" s="97"/>
      <c r="J50" s="61"/>
    </row>
    <row r="51" spans="1:10" s="338" customFormat="1" ht="15" customHeight="1" x14ac:dyDescent="0.25">
      <c r="A51" s="27" t="s">
        <v>826</v>
      </c>
      <c r="B51" s="41" t="s">
        <v>827</v>
      </c>
      <c r="C51" s="27" t="s">
        <v>82</v>
      </c>
      <c r="D51" s="210" t="s">
        <v>806</v>
      </c>
      <c r="E51" s="517"/>
      <c r="F51" s="525"/>
      <c r="G51" s="337" t="s">
        <v>153</v>
      </c>
      <c r="H51" s="523">
        <f t="shared" si="2"/>
        <v>0</v>
      </c>
      <c r="I51" s="97"/>
      <c r="J51" s="61"/>
    </row>
    <row r="52" spans="1:10" s="338" customFormat="1" ht="15" customHeight="1" x14ac:dyDescent="0.25">
      <c r="A52" s="27" t="s">
        <v>828</v>
      </c>
      <c r="B52" s="41" t="s">
        <v>829</v>
      </c>
      <c r="C52" s="27" t="s">
        <v>82</v>
      </c>
      <c r="D52" s="210" t="s">
        <v>806</v>
      </c>
      <c r="E52" s="517"/>
      <c r="F52" s="525"/>
      <c r="G52" s="337" t="s">
        <v>153</v>
      </c>
      <c r="H52" s="523">
        <f t="shared" si="2"/>
        <v>0</v>
      </c>
      <c r="I52" s="97"/>
      <c r="J52" s="61"/>
    </row>
    <row r="53" spans="1:10" s="338" customFormat="1" ht="15" customHeight="1" x14ac:dyDescent="0.25">
      <c r="A53" s="27" t="s">
        <v>830</v>
      </c>
      <c r="B53" s="41" t="s">
        <v>831</v>
      </c>
      <c r="C53" s="27" t="s">
        <v>82</v>
      </c>
      <c r="D53" s="210" t="s">
        <v>806</v>
      </c>
      <c r="E53" s="517"/>
      <c r="F53" s="525"/>
      <c r="G53" s="337" t="s">
        <v>153</v>
      </c>
      <c r="H53" s="523">
        <f t="shared" si="2"/>
        <v>0</v>
      </c>
      <c r="I53" s="97"/>
      <c r="J53" s="61"/>
    </row>
    <row r="54" spans="1:10" s="338" customFormat="1" ht="15" customHeight="1" x14ac:dyDescent="0.25">
      <c r="A54" s="27" t="s">
        <v>832</v>
      </c>
      <c r="B54" s="41" t="s">
        <v>833</v>
      </c>
      <c r="C54" s="27" t="s">
        <v>82</v>
      </c>
      <c r="D54" s="210" t="s">
        <v>806</v>
      </c>
      <c r="E54" s="517"/>
      <c r="F54" s="525"/>
      <c r="G54" s="337" t="s">
        <v>153</v>
      </c>
      <c r="H54" s="523">
        <f t="shared" si="2"/>
        <v>0</v>
      </c>
      <c r="I54" s="97"/>
      <c r="J54" s="61"/>
    </row>
    <row r="55" spans="1:10" s="338" customFormat="1" ht="15" customHeight="1" x14ac:dyDescent="0.25">
      <c r="A55" s="27" t="s">
        <v>834</v>
      </c>
      <c r="B55" s="41" t="s">
        <v>835</v>
      </c>
      <c r="C55" s="27" t="s">
        <v>82</v>
      </c>
      <c r="D55" s="210" t="s">
        <v>806</v>
      </c>
      <c r="E55" s="517"/>
      <c r="F55" s="525"/>
      <c r="G55" s="337" t="s">
        <v>153</v>
      </c>
      <c r="H55" s="523">
        <f t="shared" si="2"/>
        <v>0</v>
      </c>
      <c r="I55" s="97"/>
      <c r="J55" s="61"/>
    </row>
    <row r="56" spans="1:10" s="338" customFormat="1" ht="15" customHeight="1" x14ac:dyDescent="0.25">
      <c r="A56" s="27" t="s">
        <v>836</v>
      </c>
      <c r="B56" s="41" t="s">
        <v>837</v>
      </c>
      <c r="C56" s="27" t="s">
        <v>82</v>
      </c>
      <c r="D56" s="210" t="s">
        <v>806</v>
      </c>
      <c r="E56" s="517"/>
      <c r="F56" s="525"/>
      <c r="G56" s="337" t="s">
        <v>153</v>
      </c>
      <c r="H56" s="523">
        <f t="shared" si="2"/>
        <v>0</v>
      </c>
      <c r="I56" s="97"/>
      <c r="J56" s="61"/>
    </row>
    <row r="57" spans="1:10" s="338" customFormat="1" ht="15" customHeight="1" x14ac:dyDescent="0.25">
      <c r="A57" s="27" t="s">
        <v>838</v>
      </c>
      <c r="B57" s="41" t="s">
        <v>839</v>
      </c>
      <c r="C57" s="27" t="s">
        <v>82</v>
      </c>
      <c r="D57" s="210" t="s">
        <v>806</v>
      </c>
      <c r="E57" s="517"/>
      <c r="F57" s="525"/>
      <c r="G57" s="337" t="s">
        <v>153</v>
      </c>
      <c r="H57" s="523">
        <f t="shared" si="2"/>
        <v>0</v>
      </c>
      <c r="I57" s="97"/>
      <c r="J57" s="61"/>
    </row>
    <row r="58" spans="1:10" s="338" customFormat="1" ht="15" customHeight="1" x14ac:dyDescent="0.25">
      <c r="A58" s="27" t="s">
        <v>840</v>
      </c>
      <c r="B58" s="41" t="s">
        <v>841</v>
      </c>
      <c r="C58" s="27" t="s">
        <v>82</v>
      </c>
      <c r="D58" s="210" t="s">
        <v>806</v>
      </c>
      <c r="E58" s="517"/>
      <c r="F58" s="525"/>
      <c r="G58" s="337" t="s">
        <v>153</v>
      </c>
      <c r="H58" s="523">
        <f t="shared" si="2"/>
        <v>0</v>
      </c>
      <c r="I58" s="97"/>
      <c r="J58" s="61"/>
    </row>
    <row r="59" spans="1:10" s="338" customFormat="1" ht="15" customHeight="1" x14ac:dyDescent="0.25">
      <c r="A59" s="27" t="s">
        <v>842</v>
      </c>
      <c r="B59" s="41" t="s">
        <v>843</v>
      </c>
      <c r="C59" s="27" t="s">
        <v>82</v>
      </c>
      <c r="D59" s="210" t="s">
        <v>806</v>
      </c>
      <c r="E59" s="517"/>
      <c r="F59" s="525"/>
      <c r="G59" s="337" t="s">
        <v>153</v>
      </c>
      <c r="H59" s="523">
        <f t="shared" ref="H59:H63" si="3">E59*F59</f>
        <v>0</v>
      </c>
      <c r="I59" s="97"/>
      <c r="J59" s="61"/>
    </row>
    <row r="60" spans="1:10" s="338" customFormat="1" ht="15" customHeight="1" x14ac:dyDescent="0.25">
      <c r="A60" s="179" t="s">
        <v>844</v>
      </c>
      <c r="B60" s="41" t="s">
        <v>845</v>
      </c>
      <c r="C60" s="27" t="s">
        <v>82</v>
      </c>
      <c r="D60" s="210" t="s">
        <v>806</v>
      </c>
      <c r="E60" s="517"/>
      <c r="F60" s="525"/>
      <c r="G60" s="337" t="s">
        <v>153</v>
      </c>
      <c r="H60" s="523">
        <f t="shared" ref="H60" si="4">E60*F60</f>
        <v>0</v>
      </c>
      <c r="I60" s="97"/>
      <c r="J60" s="61"/>
    </row>
    <row r="61" spans="1:10" s="338" customFormat="1" ht="15" customHeight="1" x14ac:dyDescent="0.25">
      <c r="A61" s="179" t="s">
        <v>846</v>
      </c>
      <c r="B61" s="41" t="s">
        <v>308</v>
      </c>
      <c r="C61" s="27" t="s">
        <v>80</v>
      </c>
      <c r="D61" s="210" t="s">
        <v>162</v>
      </c>
      <c r="E61" s="517"/>
      <c r="F61" s="337" t="s">
        <v>153</v>
      </c>
      <c r="G61" s="337">
        <v>21</v>
      </c>
      <c r="H61" s="523">
        <f>E61*G61</f>
        <v>0</v>
      </c>
      <c r="I61" s="97"/>
      <c r="J61" s="61"/>
    </row>
    <row r="62" spans="1:10" s="338" customFormat="1" ht="15" customHeight="1" x14ac:dyDescent="0.25">
      <c r="A62" s="179" t="s">
        <v>847</v>
      </c>
      <c r="B62" s="41" t="s">
        <v>848</v>
      </c>
      <c r="C62" s="27" t="s">
        <v>80</v>
      </c>
      <c r="D62" s="210" t="s">
        <v>162</v>
      </c>
      <c r="E62" s="517"/>
      <c r="F62" s="337" t="s">
        <v>153</v>
      </c>
      <c r="G62" s="337">
        <v>10</v>
      </c>
      <c r="H62" s="523">
        <f>E62*G62</f>
        <v>0</v>
      </c>
      <c r="I62" s="97"/>
      <c r="J62" s="61"/>
    </row>
    <row r="63" spans="1:10" s="338" customFormat="1" ht="15" customHeight="1" x14ac:dyDescent="0.25">
      <c r="A63" s="179" t="s">
        <v>849</v>
      </c>
      <c r="B63" s="41" t="s">
        <v>850</v>
      </c>
      <c r="C63" s="27" t="s">
        <v>82</v>
      </c>
      <c r="D63" s="210" t="s">
        <v>806</v>
      </c>
      <c r="E63" s="517"/>
      <c r="F63" s="525"/>
      <c r="G63" s="337" t="s">
        <v>153</v>
      </c>
      <c r="H63" s="523">
        <f t="shared" si="3"/>
        <v>0</v>
      </c>
      <c r="I63" s="97"/>
      <c r="J63" s="61"/>
    </row>
    <row r="64" spans="1:10" s="338" customFormat="1" ht="15" customHeight="1" x14ac:dyDescent="0.25">
      <c r="A64" s="179" t="s">
        <v>851</v>
      </c>
      <c r="B64" s="41" t="s">
        <v>852</v>
      </c>
      <c r="C64" s="27" t="s">
        <v>82</v>
      </c>
      <c r="D64" s="210" t="s">
        <v>806</v>
      </c>
      <c r="E64" s="517"/>
      <c r="F64" s="525"/>
      <c r="G64" s="337" t="s">
        <v>153</v>
      </c>
      <c r="H64" s="523">
        <f t="shared" ref="H64" si="5">E64*F64</f>
        <v>0</v>
      </c>
      <c r="I64" s="97"/>
      <c r="J64" s="61"/>
    </row>
    <row r="65" spans="1:10" s="338" customFormat="1" ht="15" customHeight="1" x14ac:dyDescent="0.25">
      <c r="A65" s="61"/>
      <c r="B65" s="61"/>
      <c r="C65" s="61"/>
      <c r="D65" s="61"/>
      <c r="E65" s="61"/>
      <c r="F65" s="526"/>
      <c r="G65" s="526"/>
      <c r="H65" s="527"/>
      <c r="I65" s="485"/>
      <c r="J65" s="61"/>
    </row>
    <row r="66" spans="1:10" s="338" customFormat="1" ht="15" customHeight="1" x14ac:dyDescent="0.25">
      <c r="A66" s="219" t="s">
        <v>181</v>
      </c>
      <c r="B66" s="219" t="s">
        <v>31</v>
      </c>
      <c r="C66" s="61"/>
      <c r="D66" s="61"/>
      <c r="E66" s="61"/>
      <c r="F66" s="526"/>
      <c r="G66" s="526"/>
      <c r="H66" s="527"/>
      <c r="I66" s="485"/>
      <c r="J66" s="61"/>
    </row>
    <row r="67" spans="1:10" s="338" customFormat="1" ht="15" customHeight="1" x14ac:dyDescent="0.25">
      <c r="A67" s="27" t="s">
        <v>672</v>
      </c>
      <c r="B67" s="41" t="s">
        <v>853</v>
      </c>
      <c r="C67" s="27" t="s">
        <v>84</v>
      </c>
      <c r="D67" s="210" t="s">
        <v>162</v>
      </c>
      <c r="E67" s="517"/>
      <c r="F67" s="337">
        <v>10.5</v>
      </c>
      <c r="G67" s="337" t="s">
        <v>153</v>
      </c>
      <c r="H67" s="523">
        <f t="shared" ref="H67:H75" si="6">E67*F67</f>
        <v>0</v>
      </c>
      <c r="I67" s="97"/>
      <c r="J67" s="61"/>
    </row>
    <row r="68" spans="1:10" s="338" customFormat="1" ht="15" customHeight="1" x14ac:dyDescent="0.25">
      <c r="A68" s="179" t="s">
        <v>674</v>
      </c>
      <c r="B68" s="41" t="s">
        <v>854</v>
      </c>
      <c r="C68" s="27" t="s">
        <v>84</v>
      </c>
      <c r="D68" s="210" t="s">
        <v>162</v>
      </c>
      <c r="E68" s="517"/>
      <c r="F68" s="337">
        <v>10.5</v>
      </c>
      <c r="G68" s="337" t="s">
        <v>153</v>
      </c>
      <c r="H68" s="523">
        <f t="shared" si="6"/>
        <v>0</v>
      </c>
      <c r="I68" s="97"/>
      <c r="J68" s="61"/>
    </row>
    <row r="69" spans="1:10" s="338" customFormat="1" ht="15" customHeight="1" x14ac:dyDescent="0.25">
      <c r="A69" s="179" t="s">
        <v>855</v>
      </c>
      <c r="B69" s="21" t="s">
        <v>679</v>
      </c>
      <c r="C69" s="27" t="s">
        <v>84</v>
      </c>
      <c r="D69" s="210" t="s">
        <v>162</v>
      </c>
      <c r="E69" s="517"/>
      <c r="F69" s="337">
        <v>8</v>
      </c>
      <c r="G69" s="337" t="s">
        <v>153</v>
      </c>
      <c r="H69" s="523">
        <f t="shared" si="6"/>
        <v>0</v>
      </c>
      <c r="I69" s="97"/>
      <c r="J69" s="61"/>
    </row>
    <row r="70" spans="1:10" s="338" customFormat="1" ht="15" customHeight="1" x14ac:dyDescent="0.25">
      <c r="A70" s="179" t="s">
        <v>856</v>
      </c>
      <c r="B70" s="21" t="s">
        <v>857</v>
      </c>
      <c r="C70" s="27" t="s">
        <v>84</v>
      </c>
      <c r="D70" s="210" t="s">
        <v>162</v>
      </c>
      <c r="E70" s="517"/>
      <c r="F70" s="517"/>
      <c r="G70" s="337" t="s">
        <v>153</v>
      </c>
      <c r="H70" s="523">
        <f t="shared" si="6"/>
        <v>0</v>
      </c>
      <c r="I70" s="97"/>
      <c r="J70" s="61"/>
    </row>
    <row r="71" spans="1:10" s="338" customFormat="1" ht="15" customHeight="1" x14ac:dyDescent="0.25">
      <c r="A71" s="27" t="s">
        <v>858</v>
      </c>
      <c r="B71" s="210" t="s">
        <v>673</v>
      </c>
      <c r="C71" s="27" t="s">
        <v>84</v>
      </c>
      <c r="D71" s="210" t="s">
        <v>162</v>
      </c>
      <c r="E71" s="517"/>
      <c r="F71" s="337">
        <v>10.5</v>
      </c>
      <c r="G71" s="337" t="s">
        <v>153</v>
      </c>
      <c r="H71" s="523">
        <f t="shared" si="6"/>
        <v>0</v>
      </c>
      <c r="I71" s="97"/>
      <c r="J71" s="61"/>
    </row>
    <row r="72" spans="1:10" s="338" customFormat="1" ht="15" customHeight="1" x14ac:dyDescent="0.25">
      <c r="A72" s="27" t="s">
        <v>859</v>
      </c>
      <c r="B72" s="41" t="s">
        <v>675</v>
      </c>
      <c r="C72" s="27" t="s">
        <v>84</v>
      </c>
      <c r="D72" s="210" t="s">
        <v>162</v>
      </c>
      <c r="E72" s="517"/>
      <c r="F72" s="337">
        <v>10.5</v>
      </c>
      <c r="G72" s="337" t="s">
        <v>153</v>
      </c>
      <c r="H72" s="523">
        <f t="shared" si="6"/>
        <v>0</v>
      </c>
      <c r="I72" s="97"/>
      <c r="J72" s="61"/>
    </row>
    <row r="73" spans="1:10" s="338" customFormat="1" ht="15" customHeight="1" x14ac:dyDescent="0.25">
      <c r="A73" s="27" t="s">
        <v>860</v>
      </c>
      <c r="B73" s="210" t="s">
        <v>676</v>
      </c>
      <c r="C73" s="27" t="s">
        <v>84</v>
      </c>
      <c r="D73" s="210" t="s">
        <v>162</v>
      </c>
      <c r="E73" s="517"/>
      <c r="F73" s="337">
        <v>10.5</v>
      </c>
      <c r="G73" s="337" t="s">
        <v>153</v>
      </c>
      <c r="H73" s="523">
        <f t="shared" si="6"/>
        <v>0</v>
      </c>
      <c r="I73" s="97"/>
      <c r="J73" s="61"/>
    </row>
    <row r="74" spans="1:10" s="338" customFormat="1" ht="15" customHeight="1" x14ac:dyDescent="0.25">
      <c r="A74" s="27" t="s">
        <v>861</v>
      </c>
      <c r="B74" s="210" t="s">
        <v>862</v>
      </c>
      <c r="C74" s="27" t="s">
        <v>84</v>
      </c>
      <c r="D74" s="210" t="s">
        <v>162</v>
      </c>
      <c r="E74" s="517"/>
      <c r="F74" s="525"/>
      <c r="G74" s="337" t="s">
        <v>153</v>
      </c>
      <c r="H74" s="523">
        <f t="shared" si="6"/>
        <v>0</v>
      </c>
      <c r="I74" s="97"/>
      <c r="J74" s="61"/>
    </row>
    <row r="75" spans="1:10" s="338" customFormat="1" ht="15" customHeight="1" x14ac:dyDescent="0.25">
      <c r="A75" s="27" t="s">
        <v>863</v>
      </c>
      <c r="B75" s="210" t="s">
        <v>864</v>
      </c>
      <c r="C75" s="27" t="s">
        <v>84</v>
      </c>
      <c r="D75" s="210" t="s">
        <v>162</v>
      </c>
      <c r="E75" s="517"/>
      <c r="F75" s="525"/>
      <c r="G75" s="337" t="s">
        <v>153</v>
      </c>
      <c r="H75" s="523">
        <f t="shared" si="6"/>
        <v>0</v>
      </c>
      <c r="I75" s="97"/>
      <c r="J75" s="61"/>
    </row>
    <row r="76" spans="1:10" s="338" customFormat="1" ht="15" customHeight="1" x14ac:dyDescent="0.25">
      <c r="A76" s="61"/>
      <c r="B76" s="61"/>
      <c r="C76" s="61"/>
      <c r="D76" s="61"/>
      <c r="E76" s="61"/>
      <c r="F76" s="526"/>
      <c r="G76" s="526"/>
      <c r="H76" s="165"/>
      <c r="I76" s="485"/>
      <c r="J76" s="61"/>
    </row>
    <row r="77" spans="1:10" s="338" customFormat="1" ht="15" customHeight="1" x14ac:dyDescent="0.25">
      <c r="A77" s="219" t="s">
        <v>517</v>
      </c>
      <c r="B77" s="219" t="s">
        <v>865</v>
      </c>
      <c r="C77" s="61"/>
      <c r="D77" s="61"/>
      <c r="E77" s="61"/>
      <c r="F77" s="348"/>
      <c r="G77" s="348"/>
      <c r="H77" s="527"/>
      <c r="I77" s="485"/>
      <c r="J77" s="61"/>
    </row>
    <row r="78" spans="1:10" s="338" customFormat="1" ht="15" customHeight="1" x14ac:dyDescent="0.25">
      <c r="A78" s="27" t="s">
        <v>519</v>
      </c>
      <c r="B78" s="41" t="s">
        <v>677</v>
      </c>
      <c r="C78" s="27" t="s">
        <v>88</v>
      </c>
      <c r="D78" s="210" t="s">
        <v>162</v>
      </c>
      <c r="E78" s="517"/>
      <c r="F78" s="337">
        <v>10.5</v>
      </c>
      <c r="G78" s="337" t="s">
        <v>153</v>
      </c>
      <c r="H78" s="523">
        <f>E78*F78</f>
        <v>0</v>
      </c>
      <c r="I78" s="97"/>
      <c r="J78" s="61"/>
    </row>
    <row r="79" spans="1:10" s="338" customFormat="1" ht="15" customHeight="1" x14ac:dyDescent="0.25">
      <c r="A79" s="61"/>
      <c r="B79" s="61"/>
      <c r="C79" s="61"/>
      <c r="D79" s="61"/>
      <c r="E79" s="61"/>
      <c r="F79" s="526"/>
      <c r="G79" s="526"/>
      <c r="H79" s="527"/>
      <c r="I79" s="486"/>
      <c r="J79" s="61"/>
    </row>
    <row r="80" spans="1:10" s="338" customFormat="1" ht="15" customHeight="1" x14ac:dyDescent="0.25">
      <c r="A80" s="219" t="s">
        <v>169</v>
      </c>
      <c r="B80" s="219" t="s">
        <v>27</v>
      </c>
      <c r="C80" s="61"/>
      <c r="D80" s="61"/>
      <c r="E80" s="61"/>
      <c r="F80" s="526"/>
      <c r="G80" s="526"/>
      <c r="H80" s="527"/>
      <c r="I80" s="486"/>
      <c r="J80" s="61"/>
    </row>
    <row r="81" spans="1:10" s="338" customFormat="1" ht="15" customHeight="1" x14ac:dyDescent="0.25">
      <c r="A81" s="179" t="s">
        <v>170</v>
      </c>
      <c r="B81" s="41" t="s">
        <v>866</v>
      </c>
      <c r="C81" s="27" t="s">
        <v>64</v>
      </c>
      <c r="D81" s="210" t="s">
        <v>172</v>
      </c>
      <c r="E81" s="517"/>
      <c r="F81" s="517"/>
      <c r="G81" s="337" t="s">
        <v>153</v>
      </c>
      <c r="H81" s="523">
        <f t="shared" ref="H81:H86" si="7">E81*F81</f>
        <v>0</v>
      </c>
      <c r="I81" s="97"/>
      <c r="J81" s="61"/>
    </row>
    <row r="82" spans="1:10" s="338" customFormat="1" ht="15" customHeight="1" x14ac:dyDescent="0.25">
      <c r="A82" s="179" t="s">
        <v>173</v>
      </c>
      <c r="B82" s="41" t="s">
        <v>867</v>
      </c>
      <c r="C82" s="27" t="s">
        <v>64</v>
      </c>
      <c r="D82" s="210" t="s">
        <v>172</v>
      </c>
      <c r="E82" s="517"/>
      <c r="F82" s="517"/>
      <c r="G82" s="337" t="s">
        <v>153</v>
      </c>
      <c r="H82" s="523">
        <f t="shared" si="7"/>
        <v>0</v>
      </c>
      <c r="I82" s="97"/>
      <c r="J82" s="61"/>
    </row>
    <row r="83" spans="1:10" s="338" customFormat="1" ht="15" customHeight="1" x14ac:dyDescent="0.25">
      <c r="A83" s="179" t="s">
        <v>175</v>
      </c>
      <c r="B83" s="41" t="s">
        <v>868</v>
      </c>
      <c r="C83" s="27" t="s">
        <v>64</v>
      </c>
      <c r="D83" s="210" t="s">
        <v>172</v>
      </c>
      <c r="E83" s="517"/>
      <c r="F83" s="517"/>
      <c r="G83" s="337" t="s">
        <v>153</v>
      </c>
      <c r="H83" s="523">
        <f t="shared" si="7"/>
        <v>0</v>
      </c>
      <c r="I83" s="97"/>
      <c r="J83" s="61"/>
    </row>
    <row r="84" spans="1:10" s="338" customFormat="1" ht="15" customHeight="1" x14ac:dyDescent="0.25">
      <c r="A84" s="179" t="s">
        <v>177</v>
      </c>
      <c r="B84" s="41" t="s">
        <v>869</v>
      </c>
      <c r="C84" s="27" t="s">
        <v>64</v>
      </c>
      <c r="D84" s="210" t="s">
        <v>172</v>
      </c>
      <c r="E84" s="517"/>
      <c r="F84" s="517"/>
      <c r="G84" s="337" t="s">
        <v>153</v>
      </c>
      <c r="H84" s="523">
        <f t="shared" si="7"/>
        <v>0</v>
      </c>
      <c r="I84" s="97"/>
      <c r="J84" s="61"/>
    </row>
    <row r="85" spans="1:10" s="338" customFormat="1" ht="15" customHeight="1" x14ac:dyDescent="0.25">
      <c r="A85" s="179" t="s">
        <v>179</v>
      </c>
      <c r="B85" s="41" t="s">
        <v>870</v>
      </c>
      <c r="C85" s="349" t="s">
        <v>64</v>
      </c>
      <c r="D85" s="178" t="s">
        <v>172</v>
      </c>
      <c r="E85" s="517"/>
      <c r="F85" s="517"/>
      <c r="G85" s="337" t="s">
        <v>153</v>
      </c>
      <c r="H85" s="523">
        <f t="shared" si="7"/>
        <v>0</v>
      </c>
      <c r="I85" s="97"/>
      <c r="J85" s="61"/>
    </row>
    <row r="86" spans="1:10" s="338" customFormat="1" ht="15" customHeight="1" x14ac:dyDescent="0.25">
      <c r="A86" s="179" t="s">
        <v>871</v>
      </c>
      <c r="B86" s="41" t="s">
        <v>681</v>
      </c>
      <c r="C86" s="27" t="s">
        <v>64</v>
      </c>
      <c r="D86" s="210" t="s">
        <v>682</v>
      </c>
      <c r="E86" s="517"/>
      <c r="F86" s="337">
        <v>0.8</v>
      </c>
      <c r="G86" s="337" t="s">
        <v>153</v>
      </c>
      <c r="H86" s="523">
        <f t="shared" si="7"/>
        <v>0</v>
      </c>
      <c r="I86" s="97"/>
      <c r="J86" s="61"/>
    </row>
    <row r="87" spans="1:10" s="338" customFormat="1" ht="15" customHeight="1" x14ac:dyDescent="0.25">
      <c r="A87" s="61"/>
      <c r="B87" s="61"/>
      <c r="C87" s="61"/>
      <c r="D87" s="61"/>
      <c r="E87" s="61"/>
      <c r="F87" s="348"/>
      <c r="G87" s="348"/>
      <c r="H87" s="165"/>
      <c r="I87" s="485"/>
      <c r="J87" s="61"/>
    </row>
    <row r="88" spans="1:10" s="338" customFormat="1" ht="15" customHeight="1" x14ac:dyDescent="0.25">
      <c r="A88" s="219" t="s">
        <v>872</v>
      </c>
      <c r="B88" s="219" t="s">
        <v>873</v>
      </c>
      <c r="C88" s="61"/>
      <c r="D88" s="61"/>
      <c r="E88" s="61"/>
      <c r="F88" s="348"/>
      <c r="G88" s="348"/>
      <c r="H88" s="165"/>
      <c r="I88" s="485"/>
      <c r="J88" s="61"/>
    </row>
    <row r="89" spans="1:10" s="338" customFormat="1" ht="15" customHeight="1" x14ac:dyDescent="0.25">
      <c r="A89" s="27" t="s">
        <v>689</v>
      </c>
      <c r="B89" s="210" t="s">
        <v>323</v>
      </c>
      <c r="C89" s="27" t="s">
        <v>70</v>
      </c>
      <c r="D89" s="210" t="s">
        <v>239</v>
      </c>
      <c r="E89" s="517"/>
      <c r="F89" s="293">
        <v>15</v>
      </c>
      <c r="G89" s="337" t="s">
        <v>153</v>
      </c>
      <c r="H89" s="523">
        <f>E89*F89</f>
        <v>0</v>
      </c>
      <c r="I89" s="97"/>
      <c r="J89" s="61"/>
    </row>
    <row r="90" spans="1:10" s="338" customFormat="1" ht="15" customHeight="1" x14ac:dyDescent="0.25">
      <c r="A90" s="27" t="s">
        <v>690</v>
      </c>
      <c r="B90" s="210" t="s">
        <v>691</v>
      </c>
      <c r="C90" s="27" t="s">
        <v>70</v>
      </c>
      <c r="D90" s="210" t="s">
        <v>239</v>
      </c>
      <c r="E90" s="517"/>
      <c r="F90" s="293">
        <v>15</v>
      </c>
      <c r="G90" s="337" t="s">
        <v>153</v>
      </c>
      <c r="H90" s="523">
        <f>E90*F90</f>
        <v>0</v>
      </c>
      <c r="I90" s="97"/>
      <c r="J90" s="61"/>
    </row>
    <row r="91" spans="1:10" s="338" customFormat="1" ht="15" customHeight="1" x14ac:dyDescent="0.25">
      <c r="A91" s="61"/>
      <c r="B91" s="61"/>
      <c r="C91" s="61"/>
      <c r="D91" s="61"/>
      <c r="E91" s="61"/>
      <c r="F91" s="348"/>
      <c r="G91" s="348"/>
      <c r="H91" s="165"/>
      <c r="I91" s="485"/>
      <c r="J91" s="61"/>
    </row>
    <row r="92" spans="1:10" s="338" customFormat="1" ht="15" customHeight="1" x14ac:dyDescent="0.25">
      <c r="A92" s="219" t="s">
        <v>874</v>
      </c>
      <c r="B92" s="219" t="s">
        <v>875</v>
      </c>
      <c r="C92" s="61"/>
      <c r="D92" s="61"/>
      <c r="E92" s="61"/>
      <c r="F92" s="348"/>
      <c r="G92" s="348"/>
      <c r="H92" s="165"/>
      <c r="I92" s="485"/>
      <c r="J92" s="61"/>
    </row>
    <row r="93" spans="1:10" s="338" customFormat="1" ht="15" customHeight="1" x14ac:dyDescent="0.25">
      <c r="A93" s="27" t="s">
        <v>692</v>
      </c>
      <c r="B93" s="41" t="s">
        <v>759</v>
      </c>
      <c r="C93" s="27" t="s">
        <v>70</v>
      </c>
      <c r="D93" s="210" t="s">
        <v>239</v>
      </c>
      <c r="E93" s="517"/>
      <c r="F93" s="525"/>
      <c r="G93" s="337" t="s">
        <v>153</v>
      </c>
      <c r="H93" s="523">
        <f>E93*F93</f>
        <v>0</v>
      </c>
      <c r="I93" s="97"/>
      <c r="J93" s="61"/>
    </row>
    <row r="94" spans="1:10" s="338" customFormat="1" ht="15" customHeight="1" x14ac:dyDescent="0.25">
      <c r="A94" s="27" t="s">
        <v>694</v>
      </c>
      <c r="B94" s="210" t="s">
        <v>760</v>
      </c>
      <c r="C94" s="27" t="s">
        <v>70</v>
      </c>
      <c r="D94" s="210" t="s">
        <v>239</v>
      </c>
      <c r="E94" s="517"/>
      <c r="F94" s="525"/>
      <c r="G94" s="337" t="s">
        <v>153</v>
      </c>
      <c r="H94" s="523">
        <f>E94*F94</f>
        <v>0</v>
      </c>
      <c r="I94" s="97"/>
      <c r="J94" s="61"/>
    </row>
    <row r="95" spans="1:10" s="338" customFormat="1" ht="15" customHeight="1" x14ac:dyDescent="0.25">
      <c r="A95" s="27" t="s">
        <v>696</v>
      </c>
      <c r="B95" s="210" t="s">
        <v>697</v>
      </c>
      <c r="C95" s="27" t="s">
        <v>70</v>
      </c>
      <c r="D95" s="210" t="s">
        <v>239</v>
      </c>
      <c r="E95" s="517"/>
      <c r="F95" s="525"/>
      <c r="G95" s="337" t="s">
        <v>153</v>
      </c>
      <c r="H95" s="523">
        <f>E95*F95</f>
        <v>0</v>
      </c>
      <c r="I95" s="97"/>
      <c r="J95" s="61"/>
    </row>
    <row r="96" spans="1:10" s="338" customFormat="1" ht="15" customHeight="1" x14ac:dyDescent="0.25">
      <c r="A96" s="27" t="s">
        <v>698</v>
      </c>
      <c r="B96" s="210" t="s">
        <v>699</v>
      </c>
      <c r="C96" s="27" t="s">
        <v>70</v>
      </c>
      <c r="D96" s="210" t="s">
        <v>239</v>
      </c>
      <c r="E96" s="517"/>
      <c r="F96" s="525"/>
      <c r="G96" s="337" t="s">
        <v>153</v>
      </c>
      <c r="H96" s="523">
        <f>E96*F96</f>
        <v>0</v>
      </c>
      <c r="I96" s="97"/>
      <c r="J96" s="61"/>
    </row>
    <row r="97" spans="1:10" s="338" customFormat="1" ht="15" customHeight="1" x14ac:dyDescent="0.25">
      <c r="A97" s="61"/>
      <c r="B97" s="61"/>
      <c r="C97" s="61"/>
      <c r="D97" s="61"/>
      <c r="E97" s="61"/>
      <c r="F97" s="348"/>
      <c r="G97" s="348"/>
      <c r="H97" s="165"/>
      <c r="I97" s="485"/>
      <c r="J97" s="61"/>
    </row>
    <row r="98" spans="1:10" s="338" customFormat="1" ht="15" customHeight="1" x14ac:dyDescent="0.25">
      <c r="A98" s="219" t="s">
        <v>650</v>
      </c>
      <c r="B98" s="219" t="s">
        <v>876</v>
      </c>
      <c r="C98" s="61"/>
      <c r="D98" s="61"/>
      <c r="E98" s="61"/>
      <c r="F98" s="348"/>
      <c r="G98" s="348"/>
      <c r="H98" s="165"/>
      <c r="I98" s="485"/>
      <c r="J98" s="61"/>
    </row>
    <row r="99" spans="1:10" s="338" customFormat="1" ht="15" customHeight="1" x14ac:dyDescent="0.25">
      <c r="A99" s="27" t="s">
        <v>784</v>
      </c>
      <c r="B99" s="41" t="s">
        <v>877</v>
      </c>
      <c r="C99" s="27" t="s">
        <v>70</v>
      </c>
      <c r="D99" s="210" t="s">
        <v>239</v>
      </c>
      <c r="E99" s="517"/>
      <c r="F99" s="525"/>
      <c r="G99" s="337" t="s">
        <v>153</v>
      </c>
      <c r="H99" s="523">
        <f>E99*F99</f>
        <v>0</v>
      </c>
      <c r="I99" s="97"/>
      <c r="J99" s="61"/>
    </row>
    <row r="100" spans="1:10" s="338" customFormat="1" ht="15" customHeight="1" x14ac:dyDescent="0.25">
      <c r="A100" s="27" t="s">
        <v>652</v>
      </c>
      <c r="B100" s="210" t="s">
        <v>878</v>
      </c>
      <c r="C100" s="27" t="s">
        <v>70</v>
      </c>
      <c r="D100" s="210" t="s">
        <v>239</v>
      </c>
      <c r="E100" s="517"/>
      <c r="F100" s="525"/>
      <c r="G100" s="337" t="s">
        <v>153</v>
      </c>
      <c r="H100" s="523">
        <f t="shared" ref="H100:H103" si="8">E100*F100</f>
        <v>0</v>
      </c>
      <c r="I100" s="97"/>
      <c r="J100" s="61"/>
    </row>
    <row r="101" spans="1:10" s="338" customFormat="1" ht="15" customHeight="1" x14ac:dyDescent="0.25">
      <c r="A101" s="27" t="s">
        <v>879</v>
      </c>
      <c r="B101" s="210" t="s">
        <v>880</v>
      </c>
      <c r="C101" s="27" t="s">
        <v>70</v>
      </c>
      <c r="D101" s="210" t="s">
        <v>239</v>
      </c>
      <c r="E101" s="517"/>
      <c r="F101" s="525"/>
      <c r="G101" s="337" t="s">
        <v>153</v>
      </c>
      <c r="H101" s="523">
        <f t="shared" si="8"/>
        <v>0</v>
      </c>
      <c r="I101" s="97"/>
      <c r="J101" s="61"/>
    </row>
    <row r="102" spans="1:10" s="338" customFormat="1" ht="15" customHeight="1" x14ac:dyDescent="0.25">
      <c r="A102" s="27" t="s">
        <v>881</v>
      </c>
      <c r="B102" s="210" t="s">
        <v>882</v>
      </c>
      <c r="C102" s="27" t="s">
        <v>70</v>
      </c>
      <c r="D102" s="210" t="s">
        <v>239</v>
      </c>
      <c r="E102" s="517"/>
      <c r="F102" s="525"/>
      <c r="G102" s="337" t="s">
        <v>153</v>
      </c>
      <c r="H102" s="523">
        <f t="shared" si="8"/>
        <v>0</v>
      </c>
      <c r="I102" s="97"/>
      <c r="J102" s="61"/>
    </row>
    <row r="103" spans="1:10" s="338" customFormat="1" ht="15" customHeight="1" x14ac:dyDescent="0.25">
      <c r="A103" s="27" t="s">
        <v>883</v>
      </c>
      <c r="B103" s="210" t="s">
        <v>884</v>
      </c>
      <c r="C103" s="27" t="s">
        <v>70</v>
      </c>
      <c r="D103" s="210" t="s">
        <v>239</v>
      </c>
      <c r="E103" s="517"/>
      <c r="F103" s="525"/>
      <c r="G103" s="337" t="s">
        <v>153</v>
      </c>
      <c r="H103" s="523">
        <f t="shared" si="8"/>
        <v>0</v>
      </c>
      <c r="I103" s="97"/>
      <c r="J103" s="61"/>
    </row>
    <row r="104" spans="1:10" s="338" customFormat="1" ht="15" customHeight="1" x14ac:dyDescent="0.25">
      <c r="A104" s="61"/>
      <c r="B104" s="61"/>
      <c r="C104" s="61"/>
      <c r="D104" s="61"/>
      <c r="E104" s="47"/>
      <c r="F104" s="348"/>
      <c r="G104" s="348"/>
      <c r="H104" s="165"/>
      <c r="I104" s="485"/>
      <c r="J104" s="61"/>
    </row>
    <row r="105" spans="1:10" s="338" customFormat="1" ht="15" customHeight="1" x14ac:dyDescent="0.25">
      <c r="A105" s="219" t="s">
        <v>8</v>
      </c>
      <c r="B105" s="219" t="s">
        <v>338</v>
      </c>
      <c r="C105" s="61"/>
      <c r="D105" s="61"/>
      <c r="E105" s="47"/>
      <c r="F105" s="348"/>
      <c r="G105" s="348"/>
      <c r="H105" s="165"/>
      <c r="I105" s="485"/>
      <c r="J105" s="61"/>
    </row>
    <row r="106" spans="1:10" s="338" customFormat="1" ht="15" customHeight="1" x14ac:dyDescent="0.25">
      <c r="A106" s="27" t="s">
        <v>8</v>
      </c>
      <c r="B106" s="211"/>
      <c r="C106" s="392" t="s">
        <v>8</v>
      </c>
      <c r="D106" s="210" t="s">
        <v>339</v>
      </c>
      <c r="E106" s="517"/>
      <c r="F106" s="525"/>
      <c r="G106" s="337" t="s">
        <v>153</v>
      </c>
      <c r="H106" s="523">
        <f t="shared" ref="H106:H120" si="9">E106*F106</f>
        <v>0</v>
      </c>
      <c r="I106" s="97"/>
      <c r="J106" s="61"/>
    </row>
    <row r="107" spans="1:10" s="338" customFormat="1" ht="15" customHeight="1" x14ac:dyDescent="0.25">
      <c r="A107" s="27" t="s">
        <v>8</v>
      </c>
      <c r="B107" s="211"/>
      <c r="C107" s="392" t="s">
        <v>8</v>
      </c>
      <c r="D107" s="210" t="s">
        <v>339</v>
      </c>
      <c r="E107" s="517"/>
      <c r="F107" s="525"/>
      <c r="G107" s="337" t="s">
        <v>153</v>
      </c>
      <c r="H107" s="523">
        <f t="shared" si="9"/>
        <v>0</v>
      </c>
      <c r="I107" s="97"/>
      <c r="J107" s="61"/>
    </row>
    <row r="108" spans="1:10" s="338" customFormat="1" ht="15" customHeight="1" x14ac:dyDescent="0.25">
      <c r="A108" s="27" t="s">
        <v>8</v>
      </c>
      <c r="B108" s="211"/>
      <c r="C108" s="392" t="s">
        <v>8</v>
      </c>
      <c r="D108" s="210" t="s">
        <v>339</v>
      </c>
      <c r="E108" s="517"/>
      <c r="F108" s="525"/>
      <c r="G108" s="337" t="s">
        <v>153</v>
      </c>
      <c r="H108" s="523">
        <f t="shared" si="9"/>
        <v>0</v>
      </c>
      <c r="I108" s="97"/>
      <c r="J108" s="61"/>
    </row>
    <row r="109" spans="1:10" s="338" customFormat="1" ht="15" customHeight="1" x14ac:dyDescent="0.25">
      <c r="A109" s="27" t="s">
        <v>8</v>
      </c>
      <c r="B109" s="211"/>
      <c r="C109" s="392" t="s">
        <v>8</v>
      </c>
      <c r="D109" s="210" t="s">
        <v>339</v>
      </c>
      <c r="E109" s="517"/>
      <c r="F109" s="525"/>
      <c r="G109" s="337" t="s">
        <v>153</v>
      </c>
      <c r="H109" s="523">
        <f t="shared" si="9"/>
        <v>0</v>
      </c>
      <c r="I109" s="97"/>
      <c r="J109" s="61"/>
    </row>
    <row r="110" spans="1:10" s="338" customFormat="1" ht="15" customHeight="1" x14ac:dyDescent="0.25">
      <c r="A110" s="27" t="s">
        <v>8</v>
      </c>
      <c r="B110" s="211"/>
      <c r="C110" s="392" t="s">
        <v>8</v>
      </c>
      <c r="D110" s="210" t="s">
        <v>339</v>
      </c>
      <c r="E110" s="517"/>
      <c r="F110" s="525"/>
      <c r="G110" s="337" t="s">
        <v>153</v>
      </c>
      <c r="H110" s="523">
        <f t="shared" si="9"/>
        <v>0</v>
      </c>
      <c r="I110" s="97"/>
      <c r="J110" s="61"/>
    </row>
    <row r="111" spans="1:10" s="338" customFormat="1" ht="15" customHeight="1" x14ac:dyDescent="0.25">
      <c r="A111" s="27" t="s">
        <v>8</v>
      </c>
      <c r="B111" s="211"/>
      <c r="C111" s="392" t="s">
        <v>8</v>
      </c>
      <c r="D111" s="210" t="s">
        <v>339</v>
      </c>
      <c r="E111" s="517"/>
      <c r="F111" s="525"/>
      <c r="G111" s="337" t="s">
        <v>153</v>
      </c>
      <c r="H111" s="523">
        <f t="shared" si="9"/>
        <v>0</v>
      </c>
      <c r="I111" s="97"/>
      <c r="J111" s="61"/>
    </row>
    <row r="112" spans="1:10" s="338" customFormat="1" ht="15" customHeight="1" x14ac:dyDescent="0.25">
      <c r="A112" s="27" t="s">
        <v>8</v>
      </c>
      <c r="B112" s="211"/>
      <c r="C112" s="392" t="s">
        <v>8</v>
      </c>
      <c r="D112" s="210" t="s">
        <v>339</v>
      </c>
      <c r="E112" s="517"/>
      <c r="F112" s="525"/>
      <c r="G112" s="337" t="s">
        <v>153</v>
      </c>
      <c r="H112" s="523">
        <f t="shared" si="9"/>
        <v>0</v>
      </c>
      <c r="I112" s="97"/>
      <c r="J112" s="61"/>
    </row>
    <row r="113" spans="1:10" s="338" customFormat="1" ht="15" customHeight="1" x14ac:dyDescent="0.25">
      <c r="A113" s="27" t="s">
        <v>8</v>
      </c>
      <c r="B113" s="211"/>
      <c r="C113" s="392" t="s">
        <v>8</v>
      </c>
      <c r="D113" s="210" t="s">
        <v>339</v>
      </c>
      <c r="E113" s="517"/>
      <c r="F113" s="525"/>
      <c r="G113" s="337" t="s">
        <v>153</v>
      </c>
      <c r="H113" s="523">
        <f t="shared" si="9"/>
        <v>0</v>
      </c>
      <c r="I113" s="97"/>
      <c r="J113" s="61"/>
    </row>
    <row r="114" spans="1:10" s="338" customFormat="1" ht="15" customHeight="1" x14ac:dyDescent="0.25">
      <c r="A114" s="27" t="s">
        <v>8</v>
      </c>
      <c r="B114" s="211"/>
      <c r="C114" s="392" t="s">
        <v>8</v>
      </c>
      <c r="D114" s="210" t="s">
        <v>339</v>
      </c>
      <c r="E114" s="517"/>
      <c r="F114" s="525"/>
      <c r="G114" s="337" t="s">
        <v>153</v>
      </c>
      <c r="H114" s="523">
        <f t="shared" si="9"/>
        <v>0</v>
      </c>
      <c r="I114" s="97"/>
      <c r="J114" s="61"/>
    </row>
    <row r="115" spans="1:10" s="338" customFormat="1" ht="15" customHeight="1" x14ac:dyDescent="0.25">
      <c r="A115" s="27" t="s">
        <v>8</v>
      </c>
      <c r="B115" s="211"/>
      <c r="C115" s="392" t="s">
        <v>8</v>
      </c>
      <c r="D115" s="210" t="s">
        <v>339</v>
      </c>
      <c r="E115" s="517"/>
      <c r="F115" s="525"/>
      <c r="G115" s="337" t="s">
        <v>153</v>
      </c>
      <c r="H115" s="523">
        <f t="shared" si="9"/>
        <v>0</v>
      </c>
      <c r="I115" s="97"/>
      <c r="J115" s="61"/>
    </row>
    <row r="116" spans="1:10" s="338" customFormat="1" ht="15" customHeight="1" x14ac:dyDescent="0.25">
      <c r="A116" s="27" t="s">
        <v>8</v>
      </c>
      <c r="B116" s="211"/>
      <c r="C116" s="392" t="s">
        <v>8</v>
      </c>
      <c r="D116" s="210" t="s">
        <v>339</v>
      </c>
      <c r="E116" s="517"/>
      <c r="F116" s="525"/>
      <c r="G116" s="337" t="s">
        <v>153</v>
      </c>
      <c r="H116" s="523">
        <f t="shared" si="9"/>
        <v>0</v>
      </c>
      <c r="I116" s="97"/>
      <c r="J116" s="61"/>
    </row>
    <row r="117" spans="1:10" s="338" customFormat="1" ht="15" customHeight="1" x14ac:dyDescent="0.25">
      <c r="A117" s="27" t="s">
        <v>8</v>
      </c>
      <c r="B117" s="211"/>
      <c r="C117" s="392" t="s">
        <v>8</v>
      </c>
      <c r="D117" s="210" t="s">
        <v>339</v>
      </c>
      <c r="E117" s="517"/>
      <c r="F117" s="525"/>
      <c r="G117" s="337" t="s">
        <v>153</v>
      </c>
      <c r="H117" s="523">
        <f t="shared" si="9"/>
        <v>0</v>
      </c>
      <c r="I117" s="97"/>
      <c r="J117" s="61"/>
    </row>
    <row r="118" spans="1:10" s="338" customFormat="1" ht="15" customHeight="1" x14ac:dyDescent="0.25">
      <c r="A118" s="27" t="s">
        <v>8</v>
      </c>
      <c r="B118" s="211"/>
      <c r="C118" s="392" t="s">
        <v>8</v>
      </c>
      <c r="D118" s="210" t="s">
        <v>339</v>
      </c>
      <c r="E118" s="517"/>
      <c r="F118" s="525"/>
      <c r="G118" s="337" t="s">
        <v>153</v>
      </c>
      <c r="H118" s="523">
        <f t="shared" si="9"/>
        <v>0</v>
      </c>
      <c r="I118" s="97"/>
      <c r="J118" s="61"/>
    </row>
    <row r="119" spans="1:10" s="338" customFormat="1" ht="15" customHeight="1" x14ac:dyDescent="0.25">
      <c r="A119" s="27" t="s">
        <v>8</v>
      </c>
      <c r="B119" s="211"/>
      <c r="C119" s="392" t="s">
        <v>8</v>
      </c>
      <c r="D119" s="210" t="s">
        <v>339</v>
      </c>
      <c r="E119" s="517"/>
      <c r="F119" s="525"/>
      <c r="G119" s="337" t="s">
        <v>153</v>
      </c>
      <c r="H119" s="523">
        <f t="shared" si="9"/>
        <v>0</v>
      </c>
      <c r="I119" s="97"/>
      <c r="J119" s="61"/>
    </row>
    <row r="120" spans="1:10" s="338" customFormat="1" ht="15" customHeight="1" x14ac:dyDescent="0.25">
      <c r="A120" s="27" t="s">
        <v>8</v>
      </c>
      <c r="B120" s="211"/>
      <c r="C120" s="392" t="s">
        <v>8</v>
      </c>
      <c r="D120" s="210" t="s">
        <v>339</v>
      </c>
      <c r="E120" s="517"/>
      <c r="F120" s="525"/>
      <c r="G120" s="337" t="s">
        <v>153</v>
      </c>
      <c r="H120" s="523">
        <f t="shared" si="9"/>
        <v>0</v>
      </c>
      <c r="I120" s="97"/>
      <c r="J120" s="61"/>
    </row>
    <row r="121" spans="1:10" s="338" customFormat="1" ht="15" customHeight="1" x14ac:dyDescent="0.25">
      <c r="A121" s="27" t="s">
        <v>8</v>
      </c>
      <c r="B121" s="211"/>
      <c r="C121" s="392" t="s">
        <v>8</v>
      </c>
      <c r="D121" s="210" t="s">
        <v>339</v>
      </c>
      <c r="E121" s="517"/>
      <c r="F121" s="525"/>
      <c r="G121" s="337" t="s">
        <v>153</v>
      </c>
      <c r="H121" s="523">
        <f t="shared" ref="H121:H130" si="10">E121*F121</f>
        <v>0</v>
      </c>
      <c r="I121" s="97"/>
      <c r="J121" s="61"/>
    </row>
    <row r="122" spans="1:10" s="338" customFormat="1" ht="15" customHeight="1" x14ac:dyDescent="0.25">
      <c r="A122" s="27" t="s">
        <v>8</v>
      </c>
      <c r="B122" s="211"/>
      <c r="C122" s="392" t="s">
        <v>8</v>
      </c>
      <c r="D122" s="210" t="s">
        <v>339</v>
      </c>
      <c r="E122" s="517"/>
      <c r="F122" s="525"/>
      <c r="G122" s="337" t="s">
        <v>153</v>
      </c>
      <c r="H122" s="523">
        <f t="shared" si="10"/>
        <v>0</v>
      </c>
      <c r="I122" s="97"/>
      <c r="J122" s="61"/>
    </row>
    <row r="123" spans="1:10" s="338" customFormat="1" ht="15" customHeight="1" x14ac:dyDescent="0.25">
      <c r="A123" s="27" t="s">
        <v>8</v>
      </c>
      <c r="B123" s="211"/>
      <c r="C123" s="392" t="s">
        <v>8</v>
      </c>
      <c r="D123" s="210" t="s">
        <v>339</v>
      </c>
      <c r="E123" s="517"/>
      <c r="F123" s="525"/>
      <c r="G123" s="337" t="s">
        <v>153</v>
      </c>
      <c r="H123" s="523">
        <f t="shared" si="10"/>
        <v>0</v>
      </c>
      <c r="I123" s="97"/>
      <c r="J123" s="61"/>
    </row>
    <row r="124" spans="1:10" s="338" customFormat="1" ht="15" customHeight="1" x14ac:dyDescent="0.25">
      <c r="A124" s="27" t="s">
        <v>8</v>
      </c>
      <c r="B124" s="211"/>
      <c r="C124" s="392" t="s">
        <v>8</v>
      </c>
      <c r="D124" s="210" t="s">
        <v>339</v>
      </c>
      <c r="E124" s="517"/>
      <c r="F124" s="525"/>
      <c r="G124" s="337" t="s">
        <v>153</v>
      </c>
      <c r="H124" s="523">
        <f t="shared" si="10"/>
        <v>0</v>
      </c>
      <c r="I124" s="97"/>
      <c r="J124" s="61"/>
    </row>
    <row r="125" spans="1:10" s="338" customFormat="1" ht="15" customHeight="1" x14ac:dyDescent="0.25">
      <c r="A125" s="27" t="s">
        <v>8</v>
      </c>
      <c r="B125" s="211"/>
      <c r="C125" s="392" t="s">
        <v>8</v>
      </c>
      <c r="D125" s="210" t="s">
        <v>339</v>
      </c>
      <c r="E125" s="517"/>
      <c r="F125" s="525"/>
      <c r="G125" s="337" t="s">
        <v>153</v>
      </c>
      <c r="H125" s="523">
        <f t="shared" si="10"/>
        <v>0</v>
      </c>
      <c r="I125" s="97"/>
      <c r="J125" s="61"/>
    </row>
    <row r="126" spans="1:10" s="338" customFormat="1" ht="15" customHeight="1" x14ac:dyDescent="0.25">
      <c r="A126" s="27" t="s">
        <v>8</v>
      </c>
      <c r="B126" s="211"/>
      <c r="C126" s="392" t="s">
        <v>8</v>
      </c>
      <c r="D126" s="210" t="s">
        <v>339</v>
      </c>
      <c r="E126" s="517"/>
      <c r="F126" s="525"/>
      <c r="G126" s="337" t="s">
        <v>153</v>
      </c>
      <c r="H126" s="523">
        <f t="shared" si="10"/>
        <v>0</v>
      </c>
      <c r="I126" s="97"/>
      <c r="J126" s="61"/>
    </row>
    <row r="127" spans="1:10" s="338" customFormat="1" ht="15" customHeight="1" x14ac:dyDescent="0.25">
      <c r="A127" s="27" t="s">
        <v>8</v>
      </c>
      <c r="B127" s="211"/>
      <c r="C127" s="392" t="s">
        <v>8</v>
      </c>
      <c r="D127" s="210" t="s">
        <v>339</v>
      </c>
      <c r="E127" s="517"/>
      <c r="F127" s="525"/>
      <c r="G127" s="337" t="s">
        <v>153</v>
      </c>
      <c r="H127" s="523">
        <f t="shared" si="10"/>
        <v>0</v>
      </c>
      <c r="I127" s="97"/>
      <c r="J127" s="61"/>
    </row>
    <row r="128" spans="1:10" s="338" customFormat="1" ht="15" customHeight="1" x14ac:dyDescent="0.25">
      <c r="A128" s="27" t="s">
        <v>8</v>
      </c>
      <c r="B128" s="211"/>
      <c r="C128" s="392" t="s">
        <v>8</v>
      </c>
      <c r="D128" s="210" t="s">
        <v>339</v>
      </c>
      <c r="E128" s="517"/>
      <c r="F128" s="525"/>
      <c r="G128" s="337" t="s">
        <v>153</v>
      </c>
      <c r="H128" s="523">
        <f t="shared" si="10"/>
        <v>0</v>
      </c>
      <c r="I128" s="97"/>
      <c r="J128" s="61"/>
    </row>
    <row r="129" spans="1:267" s="338" customFormat="1" ht="15" customHeight="1" x14ac:dyDescent="0.25">
      <c r="A129" s="27" t="s">
        <v>8</v>
      </c>
      <c r="B129" s="211"/>
      <c r="C129" s="392" t="s">
        <v>8</v>
      </c>
      <c r="D129" s="210" t="s">
        <v>339</v>
      </c>
      <c r="E129" s="517"/>
      <c r="F129" s="525"/>
      <c r="G129" s="337" t="s">
        <v>153</v>
      </c>
      <c r="H129" s="523">
        <f t="shared" si="10"/>
        <v>0</v>
      </c>
      <c r="I129" s="97"/>
      <c r="J129" s="61"/>
    </row>
    <row r="130" spans="1:267" s="338" customFormat="1" ht="15" customHeight="1" x14ac:dyDescent="0.25">
      <c r="A130" s="27" t="s">
        <v>8</v>
      </c>
      <c r="B130" s="211"/>
      <c r="C130" s="392" t="s">
        <v>8</v>
      </c>
      <c r="D130" s="210" t="s">
        <v>339</v>
      </c>
      <c r="E130" s="517"/>
      <c r="F130" s="525"/>
      <c r="G130" s="337" t="s">
        <v>153</v>
      </c>
      <c r="H130" s="523">
        <f t="shared" si="10"/>
        <v>0</v>
      </c>
      <c r="I130" s="97"/>
      <c r="J130" s="61"/>
    </row>
    <row r="131" spans="1:267" s="338" customFormat="1" ht="15" customHeight="1" x14ac:dyDescent="0.25">
      <c r="A131" s="27" t="s">
        <v>8</v>
      </c>
      <c r="B131" s="211"/>
      <c r="C131" s="392" t="s">
        <v>8</v>
      </c>
      <c r="D131" s="210" t="s">
        <v>339</v>
      </c>
      <c r="E131" s="517"/>
      <c r="F131" s="525"/>
      <c r="G131" s="337" t="s">
        <v>153</v>
      </c>
      <c r="H131" s="523">
        <f t="shared" ref="H131:H135" si="11">E131*F131</f>
        <v>0</v>
      </c>
      <c r="I131" s="97"/>
      <c r="J131" s="61"/>
    </row>
    <row r="132" spans="1:267" s="338" customFormat="1" ht="15" customHeight="1" x14ac:dyDescent="0.25">
      <c r="A132" s="27" t="s">
        <v>8</v>
      </c>
      <c r="B132" s="211"/>
      <c r="C132" s="392" t="s">
        <v>8</v>
      </c>
      <c r="D132" s="210" t="s">
        <v>339</v>
      </c>
      <c r="E132" s="517"/>
      <c r="F132" s="525"/>
      <c r="G132" s="337" t="s">
        <v>153</v>
      </c>
      <c r="H132" s="523">
        <f t="shared" si="11"/>
        <v>0</v>
      </c>
      <c r="I132" s="97"/>
      <c r="J132" s="61"/>
    </row>
    <row r="133" spans="1:267" s="338" customFormat="1" ht="15" customHeight="1" x14ac:dyDescent="0.25">
      <c r="A133" s="27" t="s">
        <v>8</v>
      </c>
      <c r="B133" s="211"/>
      <c r="C133" s="392" t="s">
        <v>8</v>
      </c>
      <c r="D133" s="210" t="s">
        <v>339</v>
      </c>
      <c r="E133" s="517"/>
      <c r="F133" s="525"/>
      <c r="G133" s="337" t="s">
        <v>153</v>
      </c>
      <c r="H133" s="523">
        <f t="shared" si="11"/>
        <v>0</v>
      </c>
      <c r="I133" s="97"/>
      <c r="J133" s="61"/>
    </row>
    <row r="134" spans="1:267" s="338" customFormat="1" ht="15" customHeight="1" x14ac:dyDescent="0.25">
      <c r="A134" s="27" t="s">
        <v>8</v>
      </c>
      <c r="B134" s="211"/>
      <c r="C134" s="392" t="s">
        <v>8</v>
      </c>
      <c r="D134" s="210" t="s">
        <v>339</v>
      </c>
      <c r="E134" s="517"/>
      <c r="F134" s="525"/>
      <c r="G134" s="337" t="s">
        <v>153</v>
      </c>
      <c r="H134" s="523">
        <f t="shared" si="11"/>
        <v>0</v>
      </c>
      <c r="I134" s="97"/>
      <c r="J134" s="61"/>
    </row>
    <row r="135" spans="1:267" s="338" customFormat="1" ht="15" customHeight="1" x14ac:dyDescent="0.25">
      <c r="A135" s="27" t="s">
        <v>8</v>
      </c>
      <c r="B135" s="211"/>
      <c r="C135" s="392" t="s">
        <v>8</v>
      </c>
      <c r="D135" s="210" t="s">
        <v>339</v>
      </c>
      <c r="E135" s="517"/>
      <c r="F135" s="525"/>
      <c r="G135" s="337" t="s">
        <v>153</v>
      </c>
      <c r="H135" s="523">
        <f t="shared" si="11"/>
        <v>0</v>
      </c>
      <c r="I135" s="97"/>
      <c r="J135" s="61"/>
    </row>
    <row r="136" spans="1:267" s="4" customFormat="1" ht="15" customHeight="1" x14ac:dyDescent="0.2">
      <c r="A136" s="65"/>
      <c r="B136" s="65"/>
      <c r="C136" s="65"/>
      <c r="D136" s="66"/>
      <c r="F136" s="5"/>
      <c r="H136" s="159"/>
      <c r="I136" s="39"/>
    </row>
    <row r="137" spans="1:267" s="7" customFormat="1" ht="15" customHeight="1" x14ac:dyDescent="0.25">
      <c r="A137" s="19" t="s">
        <v>340</v>
      </c>
      <c r="B137" s="391" t="s">
        <v>62</v>
      </c>
      <c r="C137" s="391"/>
      <c r="D137" s="225"/>
      <c r="E137" s="225"/>
      <c r="F137" s="528"/>
      <c r="G137" s="225"/>
      <c r="H137" s="227">
        <f>H156</f>
        <v>0</v>
      </c>
      <c r="I137" s="286" t="s">
        <v>341</v>
      </c>
      <c r="J137" s="4"/>
    </row>
    <row r="138" spans="1:267" s="33" customFormat="1" ht="15" customHeight="1" x14ac:dyDescent="0.25">
      <c r="A138" s="4"/>
      <c r="B138" s="4"/>
      <c r="C138" s="4"/>
      <c r="D138" s="4"/>
      <c r="E138" s="4"/>
      <c r="F138" s="4"/>
      <c r="G138" s="4"/>
      <c r="H138" s="159"/>
      <c r="I138" s="39"/>
      <c r="J138" s="4"/>
      <c r="K138" s="4"/>
      <c r="L138" s="4"/>
      <c r="M138" s="4"/>
      <c r="N138" s="4"/>
      <c r="O138" s="4"/>
      <c r="P138" s="4"/>
      <c r="Q138" s="4"/>
      <c r="R138" s="4"/>
      <c r="S138" s="4"/>
      <c r="T138" s="6"/>
      <c r="U138" s="6"/>
      <c r="V138" s="6"/>
      <c r="W138" s="31"/>
      <c r="X138" s="31"/>
      <c r="Y138" s="31"/>
      <c r="Z138" s="31"/>
      <c r="AA138" s="31"/>
      <c r="AB138" s="31"/>
      <c r="AC138" s="31"/>
      <c r="AD138" s="31"/>
      <c r="AE138" s="31"/>
      <c r="AF138" s="31"/>
      <c r="AG138" s="31"/>
      <c r="AH138" s="31"/>
      <c r="AI138" s="31"/>
      <c r="AJ138" s="31"/>
      <c r="AK138" s="31"/>
      <c r="AL138" s="31"/>
      <c r="AM138" s="31"/>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c r="JD138" s="32"/>
      <c r="JE138" s="32"/>
      <c r="JF138" s="32"/>
      <c r="JG138" s="32"/>
    </row>
    <row r="139" spans="1:267" s="33" customFormat="1" ht="15" customHeight="1" x14ac:dyDescent="0.25">
      <c r="A139" s="19" t="s">
        <v>64</v>
      </c>
      <c r="B139" s="391" t="s">
        <v>65</v>
      </c>
      <c r="C139" s="391"/>
      <c r="D139" s="225"/>
      <c r="E139" s="225"/>
      <c r="F139" s="528"/>
      <c r="G139" s="225"/>
      <c r="H139" s="227">
        <f>SUMIF($C$15:$C$135,"SUS 7",$H$15:$H$135)</f>
        <v>0</v>
      </c>
      <c r="I139" s="286" t="s">
        <v>341</v>
      </c>
      <c r="J139" s="4"/>
      <c r="K139" s="4"/>
      <c r="L139" s="4"/>
      <c r="M139" s="4"/>
      <c r="N139" s="4"/>
      <c r="O139" s="4"/>
      <c r="P139" s="4"/>
      <c r="Q139" s="4"/>
      <c r="R139" s="4"/>
      <c r="S139" s="4"/>
      <c r="T139" s="6"/>
      <c r="U139" s="6"/>
      <c r="V139" s="6"/>
      <c r="W139" s="31"/>
      <c r="X139" s="31"/>
      <c r="Y139" s="31"/>
      <c r="Z139" s="31"/>
      <c r="AA139" s="31"/>
      <c r="AB139" s="31"/>
      <c r="AC139" s="31"/>
      <c r="AD139" s="31"/>
      <c r="AE139" s="31"/>
      <c r="AF139" s="31"/>
      <c r="AG139" s="31"/>
      <c r="AH139" s="31"/>
      <c r="AI139" s="31"/>
      <c r="AJ139" s="31"/>
      <c r="AK139" s="31"/>
      <c r="AL139" s="31"/>
      <c r="AM139" s="31"/>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row>
    <row r="140" spans="1:267" s="33" customFormat="1" ht="15" customHeight="1" x14ac:dyDescent="0.25">
      <c r="A140" s="4"/>
      <c r="B140" s="4"/>
      <c r="C140" s="4"/>
      <c r="D140" s="4"/>
      <c r="E140" s="4"/>
      <c r="F140" s="4"/>
      <c r="G140" s="4"/>
      <c r="H140" s="159"/>
      <c r="I140" s="39"/>
      <c r="J140" s="4"/>
      <c r="K140" s="4"/>
      <c r="L140" s="4"/>
      <c r="M140" s="4"/>
      <c r="N140" s="4"/>
      <c r="O140" s="4"/>
      <c r="P140" s="4"/>
      <c r="Q140" s="4"/>
      <c r="R140" s="4"/>
      <c r="S140" s="4"/>
      <c r="T140" s="6"/>
      <c r="U140" s="6"/>
      <c r="V140" s="6"/>
      <c r="W140" s="31"/>
      <c r="X140" s="31"/>
      <c r="Y140" s="31"/>
      <c r="Z140" s="31"/>
      <c r="AA140" s="31"/>
      <c r="AB140" s="31"/>
      <c r="AC140" s="31"/>
      <c r="AD140" s="31"/>
      <c r="AE140" s="31"/>
      <c r="AF140" s="31"/>
      <c r="AG140" s="31"/>
      <c r="AH140" s="31"/>
      <c r="AI140" s="31"/>
      <c r="AJ140" s="31"/>
      <c r="AK140" s="31"/>
      <c r="AL140" s="31"/>
      <c r="AM140" s="31"/>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row>
    <row r="141" spans="1:267" s="33" customFormat="1" ht="15" customHeight="1" x14ac:dyDescent="0.25">
      <c r="A141" s="19" t="s">
        <v>66</v>
      </c>
      <c r="B141" s="391" t="s">
        <v>67</v>
      </c>
      <c r="C141" s="391"/>
      <c r="D141" s="225"/>
      <c r="E141" s="225"/>
      <c r="F141" s="528"/>
      <c r="G141" s="225"/>
      <c r="H141" s="227">
        <f>SUMIF($C$15:$C$135,"SI 8",$H$15:$H$135)</f>
        <v>0</v>
      </c>
      <c r="I141" s="286" t="s">
        <v>341</v>
      </c>
      <c r="J141" s="4"/>
      <c r="K141" s="4"/>
      <c r="L141" s="4"/>
      <c r="M141" s="4"/>
      <c r="N141" s="4"/>
      <c r="O141" s="4"/>
      <c r="P141" s="4"/>
      <c r="Q141" s="4"/>
      <c r="R141" s="4"/>
      <c r="S141" s="4"/>
      <c r="T141" s="6"/>
      <c r="U141" s="6"/>
      <c r="V141" s="6"/>
      <c r="W141" s="31"/>
      <c r="X141" s="31"/>
      <c r="Y141" s="31"/>
      <c r="Z141" s="31"/>
      <c r="AA141" s="31"/>
      <c r="AB141" s="31"/>
      <c r="AC141" s="31"/>
      <c r="AD141" s="31"/>
      <c r="AE141" s="31"/>
      <c r="AF141" s="31"/>
      <c r="AG141" s="31"/>
      <c r="AH141" s="31"/>
      <c r="AI141" s="31"/>
      <c r="AJ141" s="31"/>
      <c r="AK141" s="31"/>
      <c r="AL141" s="31"/>
      <c r="AM141" s="31"/>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row>
    <row r="142" spans="1:267" s="33" customFormat="1" ht="15" customHeight="1" x14ac:dyDescent="0.25">
      <c r="A142" s="4"/>
      <c r="B142" s="4"/>
      <c r="C142" s="4"/>
      <c r="D142" s="4"/>
      <c r="E142" s="4"/>
      <c r="F142" s="4"/>
      <c r="G142" s="4"/>
      <c r="H142" s="159"/>
      <c r="I142" s="39"/>
      <c r="J142" s="4"/>
      <c r="K142" s="4"/>
      <c r="L142" s="4"/>
      <c r="M142" s="4"/>
      <c r="N142" s="4"/>
      <c r="O142" s="4"/>
      <c r="P142" s="4"/>
      <c r="Q142" s="4"/>
      <c r="R142" s="4"/>
      <c r="S142" s="4"/>
      <c r="T142" s="6"/>
      <c r="U142" s="6"/>
      <c r="V142" s="6"/>
      <c r="W142" s="31"/>
      <c r="X142" s="31"/>
      <c r="Y142" s="31"/>
      <c r="Z142" s="31"/>
      <c r="AA142" s="31"/>
      <c r="AB142" s="31"/>
      <c r="AC142" s="31"/>
      <c r="AD142" s="31"/>
      <c r="AE142" s="31"/>
      <c r="AF142" s="31"/>
      <c r="AG142" s="31"/>
      <c r="AH142" s="31"/>
      <c r="AI142" s="31"/>
      <c r="AJ142" s="31"/>
      <c r="AK142" s="31"/>
      <c r="AL142" s="31"/>
      <c r="AM142" s="31"/>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row>
    <row r="143" spans="1:267" s="33" customFormat="1" ht="15" customHeight="1" x14ac:dyDescent="0.25">
      <c r="A143" s="19" t="s">
        <v>68</v>
      </c>
      <c r="B143" s="391" t="s">
        <v>69</v>
      </c>
      <c r="C143" s="391"/>
      <c r="D143" s="225"/>
      <c r="E143" s="225"/>
      <c r="F143" s="528"/>
      <c r="G143" s="225"/>
      <c r="H143" s="227">
        <f>SUMIF($C$15:$C$135,"SD 9",$H$15:$H$135)</f>
        <v>0</v>
      </c>
      <c r="I143" s="286" t="s">
        <v>341</v>
      </c>
      <c r="J143" s="4"/>
      <c r="K143" s="4"/>
      <c r="L143" s="4"/>
      <c r="M143" s="4"/>
      <c r="N143" s="4"/>
      <c r="O143" s="4"/>
      <c r="P143" s="4"/>
      <c r="Q143" s="4"/>
      <c r="R143" s="4"/>
      <c r="S143" s="4"/>
      <c r="T143" s="6"/>
      <c r="U143" s="6"/>
      <c r="V143" s="6"/>
      <c r="W143" s="31"/>
      <c r="X143" s="31"/>
      <c r="Y143" s="31"/>
      <c r="Z143" s="31"/>
      <c r="AA143" s="31"/>
      <c r="AB143" s="31"/>
      <c r="AC143" s="31"/>
      <c r="AD143" s="31"/>
      <c r="AE143" s="31"/>
      <c r="AF143" s="31"/>
      <c r="AG143" s="31"/>
      <c r="AH143" s="31"/>
      <c r="AI143" s="31"/>
      <c r="AJ143" s="31"/>
      <c r="AK143" s="31"/>
      <c r="AL143" s="31"/>
      <c r="AM143" s="31"/>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row>
    <row r="144" spans="1:267" ht="15" customHeight="1" x14ac:dyDescent="0.25">
      <c r="A144" s="100"/>
      <c r="B144" s="4"/>
      <c r="C144" s="4"/>
      <c r="D144" s="4"/>
      <c r="E144" s="4"/>
      <c r="F144" s="5"/>
      <c r="G144" s="4"/>
      <c r="H144" s="159"/>
      <c r="I144" s="39"/>
      <c r="J144" s="4"/>
    </row>
    <row r="145" spans="1:10" s="7" customFormat="1" ht="15" customHeight="1" x14ac:dyDescent="0.25">
      <c r="A145" s="19" t="s">
        <v>70</v>
      </c>
      <c r="B145" s="391" t="s">
        <v>71</v>
      </c>
      <c r="C145" s="391"/>
      <c r="D145" s="225"/>
      <c r="E145" s="225"/>
      <c r="F145" s="528"/>
      <c r="G145" s="225"/>
      <c r="H145" s="227">
        <f>SUMIF($C$15:$C$135,"SAA 10",$H$15:$H$135)</f>
        <v>0</v>
      </c>
      <c r="I145" s="286" t="s">
        <v>341</v>
      </c>
      <c r="J145" s="4"/>
    </row>
    <row r="146" spans="1:10" s="4" customFormat="1" ht="15" customHeight="1" x14ac:dyDescent="0.25">
      <c r="F146" s="5"/>
      <c r="H146" s="159"/>
      <c r="I146" s="39"/>
    </row>
    <row r="147" spans="1:10" s="4" customFormat="1" ht="15" customHeight="1" x14ac:dyDescent="0.25">
      <c r="A147" s="34"/>
      <c r="B147" s="125"/>
      <c r="C147" s="125"/>
      <c r="D147" s="125"/>
      <c r="E147" s="125"/>
      <c r="F147" s="36"/>
      <c r="G147" s="125"/>
      <c r="H147" s="509"/>
      <c r="I147" s="38"/>
    </row>
    <row r="148" spans="1:10" s="4" customFormat="1" ht="15" customHeight="1" x14ac:dyDescent="0.25">
      <c r="A148" s="650" t="s">
        <v>72</v>
      </c>
      <c r="B148" s="693"/>
      <c r="H148" s="159"/>
      <c r="I148" s="39"/>
    </row>
    <row r="149" spans="1:10" s="4" customFormat="1" ht="15" customHeight="1" x14ac:dyDescent="0.25">
      <c r="A149" s="40" t="s">
        <v>340</v>
      </c>
      <c r="B149" s="3" t="s">
        <v>73</v>
      </c>
      <c r="D149" s="155" t="s">
        <v>74</v>
      </c>
      <c r="E149" s="155" t="s">
        <v>342</v>
      </c>
      <c r="H149" s="172" t="s">
        <v>343</v>
      </c>
      <c r="I149" s="155" t="s">
        <v>344</v>
      </c>
    </row>
    <row r="150" spans="1:10" s="4" customFormat="1" ht="15" customHeight="1" x14ac:dyDescent="0.25">
      <c r="A150" s="26" t="s">
        <v>78</v>
      </c>
      <c r="B150" s="41" t="s">
        <v>79</v>
      </c>
      <c r="D150" s="399">
        <v>6100</v>
      </c>
      <c r="E150" s="157">
        <f>D150*H150</f>
        <v>0</v>
      </c>
      <c r="G150" s="115" t="s">
        <v>78</v>
      </c>
      <c r="H150" s="156">
        <f>SUMIF($C$15:$C$135,"SUP 1",$H$15:$H$135)</f>
        <v>0</v>
      </c>
      <c r="I150" s="173">
        <v>1.4</v>
      </c>
    </row>
    <row r="151" spans="1:10" s="4" customFormat="1" ht="15" customHeight="1" x14ac:dyDescent="0.25">
      <c r="A151" s="26" t="s">
        <v>80</v>
      </c>
      <c r="B151" s="26" t="s">
        <v>81</v>
      </c>
      <c r="D151" s="399">
        <v>9000</v>
      </c>
      <c r="E151" s="157">
        <f t="shared" ref="E151:E154" si="12">D151*H151</f>
        <v>0</v>
      </c>
      <c r="G151" s="115" t="s">
        <v>80</v>
      </c>
      <c r="H151" s="156">
        <f>SUMIF($C$15:$C$135,"SUP 2",$H$15:$H$135)</f>
        <v>0</v>
      </c>
      <c r="I151" s="174">
        <v>1.45</v>
      </c>
    </row>
    <row r="152" spans="1:10" s="4" customFormat="1" ht="15" customHeight="1" x14ac:dyDescent="0.25">
      <c r="A152" s="26" t="s">
        <v>82</v>
      </c>
      <c r="B152" s="43" t="s">
        <v>83</v>
      </c>
      <c r="D152" s="399">
        <v>7200</v>
      </c>
      <c r="E152" s="157">
        <f t="shared" si="12"/>
        <v>0</v>
      </c>
      <c r="G152" s="115" t="s">
        <v>82</v>
      </c>
      <c r="H152" s="156">
        <f>SUMIF($C$15:$C$135,"SUP 3",$H$15:$H$135)</f>
        <v>0</v>
      </c>
      <c r="I152" s="174">
        <v>1.24</v>
      </c>
    </row>
    <row r="153" spans="1:10" s="4" customFormat="1" ht="15" customHeight="1" x14ac:dyDescent="0.25">
      <c r="A153" s="26" t="s">
        <v>84</v>
      </c>
      <c r="B153" s="43" t="s">
        <v>85</v>
      </c>
      <c r="D153" s="399">
        <v>3600</v>
      </c>
      <c r="E153" s="157">
        <f t="shared" si="12"/>
        <v>0</v>
      </c>
      <c r="G153" s="115" t="s">
        <v>84</v>
      </c>
      <c r="H153" s="156">
        <f>SUMIF($C$15:$C$135,"SUP 4",$H$15:$H$135)</f>
        <v>0</v>
      </c>
      <c r="I153" s="174">
        <v>1.19</v>
      </c>
    </row>
    <row r="154" spans="1:10" s="4" customFormat="1" ht="15" customHeight="1" x14ac:dyDescent="0.25">
      <c r="A154" s="26" t="s">
        <v>86</v>
      </c>
      <c r="B154" s="43" t="s">
        <v>87</v>
      </c>
      <c r="D154" s="399">
        <v>6300</v>
      </c>
      <c r="E154" s="157">
        <f t="shared" si="12"/>
        <v>0</v>
      </c>
      <c r="G154" s="115" t="s">
        <v>86</v>
      </c>
      <c r="H154" s="156">
        <f>SUMIF($C$15:$C$135,"SUP 5",$H$15:$H$135)</f>
        <v>0</v>
      </c>
      <c r="I154" s="174">
        <v>1.35</v>
      </c>
    </row>
    <row r="155" spans="1:10" s="4" customFormat="1" ht="15" customHeight="1" x14ac:dyDescent="0.25">
      <c r="A155" s="26" t="s">
        <v>88</v>
      </c>
      <c r="B155" s="43" t="s">
        <v>89</v>
      </c>
      <c r="D155" s="399">
        <v>8900</v>
      </c>
      <c r="E155" s="157">
        <f>D155*H155</f>
        <v>0</v>
      </c>
      <c r="G155" s="115" t="s">
        <v>88</v>
      </c>
      <c r="H155" s="156">
        <f>SUMIF($C$15:$C$135,"SUP 6",$H$15:$H$135)</f>
        <v>0</v>
      </c>
      <c r="I155" s="174">
        <v>1.83</v>
      </c>
    </row>
    <row r="156" spans="1:10" s="4" customFormat="1" ht="15" customHeight="1" thickBot="1" x14ac:dyDescent="0.3">
      <c r="A156" s="44"/>
      <c r="D156" s="165" t="s">
        <v>62</v>
      </c>
      <c r="E156" s="203">
        <f>SUM(E150:E155)</f>
        <v>0</v>
      </c>
      <c r="F156" s="163"/>
      <c r="G156" s="163" t="s">
        <v>345</v>
      </c>
      <c r="H156" s="158">
        <f>SUM(H150:H155)</f>
        <v>0</v>
      </c>
      <c r="I156" s="196">
        <v>1</v>
      </c>
    </row>
    <row r="157" spans="1:10" s="4" customFormat="1" ht="15" customHeight="1" thickTop="1" x14ac:dyDescent="0.25">
      <c r="A157" s="44"/>
      <c r="D157" s="115"/>
      <c r="E157" s="115"/>
      <c r="F157" s="115"/>
      <c r="G157" s="115"/>
      <c r="H157" s="159"/>
      <c r="I157" s="175"/>
    </row>
    <row r="158" spans="1:10" s="4" customFormat="1" ht="15" customHeight="1" thickBot="1" x14ac:dyDescent="0.3">
      <c r="A158" s="40" t="s">
        <v>91</v>
      </c>
      <c r="B158" s="3" t="s">
        <v>92</v>
      </c>
      <c r="F158" s="163"/>
      <c r="G158" s="163" t="s">
        <v>93</v>
      </c>
      <c r="H158" s="158">
        <f>(H150*I150)+(H151*I151)+(H152*I152)+(H153*I153)+(H154*I154)+(H155*I155)</f>
        <v>0</v>
      </c>
      <c r="I158" s="196" t="e">
        <f>I156/H156*H158</f>
        <v>#DIV/0!</v>
      </c>
    </row>
    <row r="159" spans="1:10" s="4" customFormat="1" ht="15" customHeight="1" thickTop="1" x14ac:dyDescent="0.25">
      <c r="C159" s="46"/>
      <c r="D159" s="155" t="s">
        <v>74</v>
      </c>
      <c r="E159" s="155" t="s">
        <v>346</v>
      </c>
      <c r="F159" s="115"/>
      <c r="G159" s="115"/>
      <c r="H159" s="295"/>
      <c r="I159" s="234"/>
    </row>
    <row r="160" spans="1:10" s="4" customFormat="1" ht="15" customHeight="1" thickBot="1" x14ac:dyDescent="0.3">
      <c r="A160" s="40" t="s">
        <v>70</v>
      </c>
      <c r="B160" s="3" t="s">
        <v>95</v>
      </c>
      <c r="D160" s="399">
        <v>300</v>
      </c>
      <c r="E160" s="157">
        <f>D160*H160</f>
        <v>0</v>
      </c>
      <c r="F160" s="163"/>
      <c r="G160" s="163" t="s">
        <v>96</v>
      </c>
      <c r="H160" s="158">
        <f>H145</f>
        <v>0</v>
      </c>
      <c r="I160" s="234"/>
    </row>
    <row r="161" spans="1:9" s="4" customFormat="1" ht="15" customHeight="1" thickTop="1" thickBot="1" x14ac:dyDescent="0.3">
      <c r="A161" s="381"/>
      <c r="B161" s="379"/>
      <c r="D161" s="165" t="s">
        <v>97</v>
      </c>
      <c r="E161" s="203">
        <f>SUM(E160)</f>
        <v>0</v>
      </c>
      <c r="F161" s="163"/>
      <c r="G161" s="379"/>
      <c r="H161" s="201"/>
      <c r="I161" s="234"/>
    </row>
    <row r="162" spans="1:9" s="4" customFormat="1" ht="15" customHeight="1" thickTop="1" x14ac:dyDescent="0.25">
      <c r="A162" s="251"/>
      <c r="B162" s="382"/>
      <c r="C162" s="383"/>
      <c r="D162" s="206"/>
      <c r="E162" s="213"/>
      <c r="F162" s="319"/>
      <c r="G162" s="382"/>
      <c r="H162" s="252"/>
      <c r="I162" s="390"/>
    </row>
    <row r="163" spans="1:9" s="4" customFormat="1" ht="15" customHeight="1" x14ac:dyDescent="0.25">
      <c r="A163" s="44"/>
      <c r="H163" s="115"/>
      <c r="I163" s="234"/>
    </row>
    <row r="164" spans="1:9" s="4" customFormat="1" ht="15" customHeight="1" x14ac:dyDescent="0.25">
      <c r="A164" s="650" t="s">
        <v>98</v>
      </c>
      <c r="B164" s="649"/>
      <c r="H164" s="115"/>
      <c r="I164" s="234"/>
    </row>
    <row r="165" spans="1:9" s="4" customFormat="1" ht="15" customHeight="1" x14ac:dyDescent="0.25">
      <c r="A165" s="40" t="s">
        <v>99</v>
      </c>
      <c r="B165" s="40" t="s">
        <v>100</v>
      </c>
      <c r="C165" s="164" t="s">
        <v>101</v>
      </c>
      <c r="D165" s="164" t="s">
        <v>102</v>
      </c>
      <c r="E165" s="168">
        <f>E161+E156</f>
        <v>0</v>
      </c>
      <c r="F165" s="57">
        <v>1</v>
      </c>
      <c r="G165" s="142"/>
      <c r="H165" s="115"/>
      <c r="I165" s="234"/>
    </row>
    <row r="166" spans="1:9" s="4" customFormat="1" ht="15" customHeight="1" x14ac:dyDescent="0.25">
      <c r="A166" s="22">
        <v>1</v>
      </c>
      <c r="B166" s="136" t="s">
        <v>103</v>
      </c>
      <c r="C166" s="214">
        <v>0</v>
      </c>
      <c r="D166" s="157">
        <f>E165/F165*C166</f>
        <v>0</v>
      </c>
      <c r="E166" s="162" t="s">
        <v>8</v>
      </c>
      <c r="F166" s="57"/>
      <c r="G166" s="142"/>
      <c r="H166" s="115"/>
      <c r="I166" s="234"/>
    </row>
    <row r="167" spans="1:9" s="4" customFormat="1" ht="15" customHeight="1" x14ac:dyDescent="0.25">
      <c r="A167" s="22">
        <v>2</v>
      </c>
      <c r="B167" s="136" t="s">
        <v>104</v>
      </c>
      <c r="C167" s="214" t="s">
        <v>8</v>
      </c>
      <c r="D167" s="181" t="s">
        <v>8</v>
      </c>
      <c r="E167" s="162" t="s">
        <v>105</v>
      </c>
      <c r="F167" s="57"/>
      <c r="G167" s="142"/>
      <c r="H167" s="115"/>
      <c r="I167" s="234"/>
    </row>
    <row r="168" spans="1:9" s="4" customFormat="1" ht="15" customHeight="1" x14ac:dyDescent="0.25">
      <c r="A168" s="22">
        <v>3</v>
      </c>
      <c r="B168" s="136" t="s">
        <v>106</v>
      </c>
      <c r="C168" s="214" t="s">
        <v>8</v>
      </c>
      <c r="D168" s="181" t="s">
        <v>8</v>
      </c>
      <c r="E168" s="162" t="s">
        <v>105</v>
      </c>
      <c r="F168" s="57"/>
      <c r="G168" s="142"/>
      <c r="H168" s="115"/>
      <c r="I168" s="234"/>
    </row>
    <row r="169" spans="1:9" s="4" customFormat="1" ht="15" customHeight="1" x14ac:dyDescent="0.25">
      <c r="A169" s="22">
        <v>4</v>
      </c>
      <c r="B169" s="136" t="s">
        <v>107</v>
      </c>
      <c r="C169" s="287" t="s">
        <v>108</v>
      </c>
      <c r="D169" s="157">
        <f>E161/100*75</f>
        <v>0</v>
      </c>
      <c r="E169" s="162" t="str">
        <f>D167</f>
        <v>---</v>
      </c>
      <c r="F169" s="57"/>
      <c r="G169" s="142"/>
      <c r="H169" s="115"/>
      <c r="I169" s="234"/>
    </row>
    <row r="170" spans="1:9" s="4" customFormat="1" ht="15" customHeight="1" x14ac:dyDescent="0.25">
      <c r="A170" s="22">
        <v>5</v>
      </c>
      <c r="B170" s="136" t="s">
        <v>109</v>
      </c>
      <c r="C170" s="287">
        <v>0.1</v>
      </c>
      <c r="D170" s="157">
        <f>(E165+D166+D169)/F165*C170</f>
        <v>0</v>
      </c>
      <c r="E170" s="162" t="s">
        <v>8</v>
      </c>
      <c r="F170" s="57"/>
      <c r="G170" s="142"/>
      <c r="H170" s="115"/>
      <c r="I170" s="234"/>
    </row>
    <row r="171" spans="1:9" s="4" customFormat="1" ht="15" customHeight="1" thickBot="1" x14ac:dyDescent="0.3">
      <c r="A171" s="44"/>
      <c r="C171" s="115"/>
      <c r="D171" s="163" t="s">
        <v>110</v>
      </c>
      <c r="E171" s="203">
        <f>E165+(D166+D169+D170)</f>
        <v>0</v>
      </c>
      <c r="F171" s="143"/>
      <c r="G171" s="62"/>
      <c r="H171" s="115"/>
      <c r="I171" s="234"/>
    </row>
    <row r="172" spans="1:9" s="4" customFormat="1" ht="15" customHeight="1" thickTop="1" x14ac:dyDescent="0.25">
      <c r="A172" s="44"/>
      <c r="C172" s="115"/>
      <c r="D172" s="163"/>
      <c r="E172" s="169"/>
      <c r="F172" s="143"/>
      <c r="G172" s="62"/>
      <c r="H172" s="115"/>
      <c r="I172" s="234"/>
    </row>
    <row r="173" spans="1:9" s="4" customFormat="1" ht="15" customHeight="1" x14ac:dyDescent="0.25">
      <c r="A173" s="40" t="s">
        <v>99</v>
      </c>
      <c r="B173" s="40" t="s">
        <v>111</v>
      </c>
      <c r="C173" s="619" t="s">
        <v>112</v>
      </c>
      <c r="D173" s="620"/>
      <c r="E173" s="168">
        <f>E171</f>
        <v>0</v>
      </c>
      <c r="F173" s="57"/>
      <c r="G173" s="142"/>
      <c r="H173" s="115"/>
      <c r="I173" s="234"/>
    </row>
    <row r="174" spans="1:9" s="4" customFormat="1" ht="15" customHeight="1" x14ac:dyDescent="0.25">
      <c r="A174" s="22">
        <v>1</v>
      </c>
      <c r="B174" s="22" t="s">
        <v>113</v>
      </c>
      <c r="C174" s="604" t="s">
        <v>8</v>
      </c>
      <c r="D174" s="623"/>
      <c r="E174" s="162" t="s">
        <v>105</v>
      </c>
      <c r="F174" s="57"/>
      <c r="G174" s="142"/>
      <c r="H174" s="115"/>
      <c r="I174" s="234"/>
    </row>
    <row r="175" spans="1:9" s="4" customFormat="1" ht="15" customHeight="1" x14ac:dyDescent="0.25">
      <c r="A175" s="22">
        <v>2</v>
      </c>
      <c r="B175" s="22" t="s">
        <v>347</v>
      </c>
      <c r="C175" s="604" t="s">
        <v>8</v>
      </c>
      <c r="D175" s="623"/>
      <c r="E175" s="162" t="s">
        <v>105</v>
      </c>
      <c r="F175" s="57"/>
      <c r="G175" s="142"/>
      <c r="H175" s="115"/>
      <c r="I175" s="234"/>
    </row>
    <row r="176" spans="1:9" s="4" customFormat="1" ht="15" customHeight="1" x14ac:dyDescent="0.25">
      <c r="A176" s="22">
        <v>3</v>
      </c>
      <c r="B176" s="22" t="s">
        <v>115</v>
      </c>
      <c r="C176" s="604" t="s">
        <v>8</v>
      </c>
      <c r="D176" s="623"/>
      <c r="E176" s="162" t="s">
        <v>105</v>
      </c>
      <c r="F176" s="57"/>
      <c r="G176" s="142"/>
      <c r="H176" s="115"/>
      <c r="I176" s="234"/>
    </row>
    <row r="177" spans="1:13" s="4" customFormat="1" ht="15" customHeight="1" x14ac:dyDescent="0.25">
      <c r="A177" s="22">
        <v>4</v>
      </c>
      <c r="B177" s="22" t="s">
        <v>116</v>
      </c>
      <c r="C177" s="604" t="s">
        <v>8</v>
      </c>
      <c r="D177" s="623"/>
      <c r="E177" s="162" t="s">
        <v>105</v>
      </c>
      <c r="F177" s="57"/>
      <c r="G177" s="142"/>
      <c r="H177" s="115"/>
      <c r="I177" s="234"/>
    </row>
    <row r="178" spans="1:13" s="4" customFormat="1" ht="15" customHeight="1" thickBot="1" x14ac:dyDescent="0.3">
      <c r="A178" s="125"/>
      <c r="B178" s="125"/>
      <c r="C178" s="613" t="s">
        <v>117</v>
      </c>
      <c r="D178" s="614"/>
      <c r="E178" s="203">
        <f>E171</f>
        <v>0</v>
      </c>
      <c r="F178" s="143">
        <v>0.4</v>
      </c>
      <c r="G178" s="62" t="s">
        <v>118</v>
      </c>
      <c r="H178" s="115"/>
      <c r="I178" s="234"/>
    </row>
    <row r="179" spans="1:13" s="4" customFormat="1" ht="15" customHeight="1" thickTop="1" x14ac:dyDescent="0.2">
      <c r="A179" s="151"/>
      <c r="B179" s="86"/>
      <c r="C179" s="86"/>
      <c r="D179" s="87"/>
      <c r="E179" s="383"/>
      <c r="F179" s="75"/>
      <c r="G179" s="383"/>
      <c r="H179" s="148"/>
      <c r="I179" s="390"/>
    </row>
    <row r="180" spans="1:13" s="4" customFormat="1" ht="15" customHeight="1" x14ac:dyDescent="0.2">
      <c r="A180" s="69"/>
      <c r="B180" s="125"/>
      <c r="C180" s="125"/>
      <c r="D180" s="125"/>
      <c r="E180" s="77"/>
      <c r="F180" s="36"/>
      <c r="G180" s="125"/>
      <c r="H180" s="146"/>
      <c r="I180" s="232"/>
    </row>
    <row r="181" spans="1:13" s="4" customFormat="1" ht="15" customHeight="1" x14ac:dyDescent="0.2">
      <c r="A181" s="71" t="s">
        <v>119</v>
      </c>
      <c r="B181" s="7"/>
      <c r="C181" s="642" t="s">
        <v>8</v>
      </c>
      <c r="D181" s="716"/>
      <c r="E181" s="717"/>
      <c r="I181" s="39"/>
    </row>
    <row r="182" spans="1:13" s="4" customFormat="1" ht="15" customHeight="1" x14ac:dyDescent="0.2">
      <c r="A182" s="611" t="s">
        <v>120</v>
      </c>
      <c r="B182" s="699"/>
      <c r="C182" s="642" t="s">
        <v>8</v>
      </c>
      <c r="D182" s="716"/>
      <c r="E182" s="717"/>
      <c r="I182" s="39"/>
    </row>
    <row r="183" spans="1:13" s="4" customFormat="1" ht="60" customHeight="1" x14ac:dyDescent="0.2">
      <c r="A183" s="44"/>
      <c r="C183" s="639" t="s">
        <v>121</v>
      </c>
      <c r="D183" s="726"/>
      <c r="E183" s="727"/>
      <c r="I183" s="39"/>
    </row>
    <row r="184" spans="1:13" s="4" customFormat="1" ht="15" customHeight="1" x14ac:dyDescent="0.2">
      <c r="A184" s="44"/>
      <c r="C184" s="642" t="s">
        <v>8</v>
      </c>
      <c r="D184" s="716"/>
      <c r="E184" s="717"/>
      <c r="I184" s="39"/>
    </row>
    <row r="185" spans="1:13" s="4" customFormat="1" ht="15" customHeight="1" x14ac:dyDescent="0.25">
      <c r="A185" s="50"/>
      <c r="B185" s="383"/>
      <c r="C185" s="635"/>
      <c r="D185" s="635"/>
      <c r="E185" s="383"/>
      <c r="F185" s="75"/>
      <c r="G185" s="383"/>
      <c r="H185" s="148"/>
      <c r="I185" s="51"/>
    </row>
    <row r="186" spans="1:13" s="4" customFormat="1" ht="15" hidden="1" customHeight="1" outlineLevel="1" x14ac:dyDescent="0.2">
      <c r="A186" s="76"/>
      <c r="B186" s="77"/>
      <c r="C186" s="77"/>
      <c r="D186" s="77"/>
      <c r="E186" s="125"/>
      <c r="F186" s="36"/>
      <c r="G186" s="125"/>
      <c r="H186" s="146"/>
      <c r="I186" s="114"/>
      <c r="J186" s="38"/>
    </row>
    <row r="187" spans="1:13" s="4" customFormat="1" ht="15" hidden="1" customHeight="1" outlineLevel="1" x14ac:dyDescent="0.2">
      <c r="A187" s="64"/>
      <c r="B187" s="80" t="s">
        <v>8</v>
      </c>
      <c r="C187" s="597"/>
      <c r="D187" s="81" t="s">
        <v>1083</v>
      </c>
      <c r="E187" s="81" t="s">
        <v>1187</v>
      </c>
      <c r="F187" s="81" t="s">
        <v>1188</v>
      </c>
      <c r="G187" s="81" t="s">
        <v>1189</v>
      </c>
      <c r="H187" s="81" t="s">
        <v>1190</v>
      </c>
      <c r="I187" s="81" t="s">
        <v>1191</v>
      </c>
      <c r="J187" s="81" t="s">
        <v>1192</v>
      </c>
      <c r="K187" s="82" t="s">
        <v>70</v>
      </c>
      <c r="M187" s="79"/>
    </row>
    <row r="188" spans="1:13" s="4" customFormat="1" ht="15" hidden="1" customHeight="1" outlineLevel="1" x14ac:dyDescent="0.2">
      <c r="A188" s="64"/>
      <c r="B188" s="26" t="s">
        <v>1213</v>
      </c>
      <c r="C188" s="597"/>
      <c r="D188" s="26" t="s">
        <v>1193</v>
      </c>
      <c r="E188" s="83">
        <v>4700</v>
      </c>
      <c r="F188" s="83">
        <v>6000</v>
      </c>
      <c r="G188" s="83">
        <v>5400</v>
      </c>
      <c r="H188" s="157">
        <v>2600</v>
      </c>
      <c r="I188" s="83">
        <v>4500</v>
      </c>
      <c r="J188" s="83">
        <v>6300</v>
      </c>
      <c r="K188" s="84">
        <v>180</v>
      </c>
      <c r="M188" s="79"/>
    </row>
    <row r="189" spans="1:13" s="4" customFormat="1" ht="15" hidden="1" customHeight="1" outlineLevel="1" x14ac:dyDescent="0.2">
      <c r="A189" s="64"/>
      <c r="B189" s="26" t="s">
        <v>1214</v>
      </c>
      <c r="C189" s="597"/>
      <c r="D189" s="26" t="s">
        <v>1194</v>
      </c>
      <c r="E189" s="83">
        <v>6100</v>
      </c>
      <c r="F189" s="83">
        <v>9000</v>
      </c>
      <c r="G189" s="83">
        <v>7200</v>
      </c>
      <c r="H189" s="157">
        <v>3600</v>
      </c>
      <c r="I189" s="83">
        <v>6300</v>
      </c>
      <c r="J189" s="83">
        <v>8900</v>
      </c>
      <c r="K189" s="84">
        <v>300</v>
      </c>
      <c r="M189" s="79"/>
    </row>
    <row r="190" spans="1:13" s="4" customFormat="1" ht="15" hidden="1" customHeight="1" outlineLevel="1" x14ac:dyDescent="0.2">
      <c r="A190" s="64"/>
      <c r="B190" s="26" t="s">
        <v>1215</v>
      </c>
      <c r="C190" s="597"/>
      <c r="D190" s="26" t="s">
        <v>1195</v>
      </c>
      <c r="E190" s="83">
        <v>8300</v>
      </c>
      <c r="F190" s="83">
        <v>11800</v>
      </c>
      <c r="G190" s="83">
        <v>9500</v>
      </c>
      <c r="H190" s="157">
        <v>4700</v>
      </c>
      <c r="I190" s="83">
        <v>9600</v>
      </c>
      <c r="J190" s="83">
        <v>16700</v>
      </c>
      <c r="K190" s="84">
        <v>470</v>
      </c>
      <c r="M190" s="79"/>
    </row>
    <row r="191" spans="1:13" s="4" customFormat="1" ht="15" hidden="1" customHeight="1" outlineLevel="1" x14ac:dyDescent="0.2">
      <c r="A191" s="64"/>
      <c r="B191" s="599"/>
      <c r="C191" s="597"/>
      <c r="D191" s="26" t="s">
        <v>1196</v>
      </c>
      <c r="E191" s="83">
        <v>0</v>
      </c>
      <c r="F191" s="83">
        <v>0</v>
      </c>
      <c r="G191" s="83">
        <v>0</v>
      </c>
      <c r="H191" s="157">
        <v>0</v>
      </c>
      <c r="I191" s="83">
        <v>0</v>
      </c>
      <c r="J191" s="83">
        <v>0</v>
      </c>
      <c r="K191" s="84">
        <v>0</v>
      </c>
      <c r="M191" s="79"/>
    </row>
    <row r="192" spans="1:13" s="4" customFormat="1" ht="15" hidden="1" customHeight="1" outlineLevel="1" x14ac:dyDescent="0.2">
      <c r="A192" s="64"/>
      <c r="B192" s="80" t="s">
        <v>8</v>
      </c>
      <c r="C192" s="597"/>
      <c r="D192" s="597"/>
      <c r="H192" s="115"/>
      <c r="M192" s="79"/>
    </row>
    <row r="193" spans="1:13" s="4" customFormat="1" ht="15" hidden="1" customHeight="1" outlineLevel="1" x14ac:dyDescent="0.2">
      <c r="A193" s="64"/>
      <c r="B193" s="26" t="s">
        <v>1230</v>
      </c>
      <c r="C193" s="597"/>
      <c r="D193" s="85">
        <v>0</v>
      </c>
      <c r="F193" s="80" t="s">
        <v>1082</v>
      </c>
      <c r="H193" s="212">
        <v>0</v>
      </c>
      <c r="M193" s="79"/>
    </row>
    <row r="194" spans="1:13" s="4" customFormat="1" ht="15" hidden="1" customHeight="1" outlineLevel="1" x14ac:dyDescent="0.2">
      <c r="A194" s="64"/>
      <c r="B194" s="26" t="s">
        <v>1081</v>
      </c>
      <c r="C194" s="597"/>
      <c r="D194" s="85">
        <v>0.01</v>
      </c>
      <c r="E194" s="115" t="s">
        <v>1084</v>
      </c>
      <c r="F194" s="26" t="s">
        <v>78</v>
      </c>
      <c r="H194" s="156">
        <v>1</v>
      </c>
      <c r="M194" s="79"/>
    </row>
    <row r="195" spans="1:13" s="4" customFormat="1" ht="15" hidden="1" customHeight="1" outlineLevel="1" x14ac:dyDescent="0.2">
      <c r="A195" s="64"/>
      <c r="B195" s="26" t="s">
        <v>1231</v>
      </c>
      <c r="C195" s="597"/>
      <c r="D195" s="85">
        <v>0.02</v>
      </c>
      <c r="E195" s="115" t="s">
        <v>1085</v>
      </c>
      <c r="F195" s="26" t="s">
        <v>80</v>
      </c>
      <c r="H195" s="156">
        <v>2</v>
      </c>
      <c r="M195" s="79"/>
    </row>
    <row r="196" spans="1:13" s="4" customFormat="1" ht="15" hidden="1" customHeight="1" outlineLevel="1" x14ac:dyDescent="0.2">
      <c r="A196" s="64"/>
      <c r="B196" s="26" t="s">
        <v>969</v>
      </c>
      <c r="C196" s="597"/>
      <c r="D196" s="85">
        <v>0.03</v>
      </c>
      <c r="E196" s="115" t="s">
        <v>1086</v>
      </c>
      <c r="F196" s="26" t="s">
        <v>82</v>
      </c>
      <c r="H196" s="156">
        <v>3</v>
      </c>
      <c r="M196" s="79"/>
    </row>
    <row r="197" spans="1:13" s="4" customFormat="1" ht="15" hidden="1" customHeight="1" outlineLevel="1" x14ac:dyDescent="0.2">
      <c r="A197" s="64"/>
      <c r="B197" s="26" t="s">
        <v>970</v>
      </c>
      <c r="C197" s="597"/>
      <c r="D197" s="85">
        <v>0.04</v>
      </c>
      <c r="E197" s="115" t="s">
        <v>1087</v>
      </c>
      <c r="F197" s="26" t="s">
        <v>84</v>
      </c>
      <c r="H197" s="156">
        <v>4</v>
      </c>
      <c r="M197" s="79"/>
    </row>
    <row r="198" spans="1:13" s="4" customFormat="1" ht="15" hidden="1" customHeight="1" outlineLevel="1" x14ac:dyDescent="0.2">
      <c r="A198" s="64"/>
      <c r="B198" s="26" t="s">
        <v>1232</v>
      </c>
      <c r="C198" s="597"/>
      <c r="D198" s="85">
        <v>0.05</v>
      </c>
      <c r="E198" s="115" t="s">
        <v>1088</v>
      </c>
      <c r="F198" s="26" t="s">
        <v>86</v>
      </c>
      <c r="H198" s="156">
        <v>5</v>
      </c>
      <c r="M198" s="79"/>
    </row>
    <row r="199" spans="1:13" s="4" customFormat="1" ht="15" hidden="1" customHeight="1" outlineLevel="1" x14ac:dyDescent="0.2">
      <c r="A199" s="64"/>
      <c r="B199" s="599"/>
      <c r="C199" s="597"/>
      <c r="D199" s="85">
        <v>0.06</v>
      </c>
      <c r="E199" s="115" t="s">
        <v>1089</v>
      </c>
      <c r="F199" s="26" t="s">
        <v>88</v>
      </c>
      <c r="H199" s="156">
        <v>6</v>
      </c>
      <c r="M199" s="79"/>
    </row>
    <row r="200" spans="1:13" s="4" customFormat="1" ht="15" hidden="1" customHeight="1" outlineLevel="1" x14ac:dyDescent="0.2">
      <c r="A200" s="64"/>
      <c r="B200" s="80" t="s">
        <v>8</v>
      </c>
      <c r="C200" s="597"/>
      <c r="D200" s="85">
        <v>7.0000000000000007E-2</v>
      </c>
      <c r="E200" s="115" t="s">
        <v>1090</v>
      </c>
      <c r="F200" s="26" t="s">
        <v>70</v>
      </c>
      <c r="H200" s="156">
        <v>7</v>
      </c>
      <c r="M200" s="79"/>
    </row>
    <row r="201" spans="1:13" s="4" customFormat="1" ht="15" hidden="1" customHeight="1" outlineLevel="1" x14ac:dyDescent="0.2">
      <c r="A201" s="64"/>
      <c r="B201" s="26" t="s">
        <v>1197</v>
      </c>
      <c r="C201" s="597"/>
      <c r="D201" s="85">
        <v>0.08</v>
      </c>
      <c r="E201" s="115" t="s">
        <v>1091</v>
      </c>
      <c r="F201" s="26" t="s">
        <v>1184</v>
      </c>
      <c r="H201" s="156">
        <v>8</v>
      </c>
      <c r="M201" s="79"/>
    </row>
    <row r="202" spans="1:13" s="4" customFormat="1" ht="15" hidden="1" customHeight="1" outlineLevel="1" x14ac:dyDescent="0.2">
      <c r="A202" s="64"/>
      <c r="B202" s="26" t="s">
        <v>1198</v>
      </c>
      <c r="C202" s="597"/>
      <c r="D202" s="85">
        <v>0.09</v>
      </c>
      <c r="E202" s="115" t="s">
        <v>1092</v>
      </c>
      <c r="F202" s="26" t="s">
        <v>66</v>
      </c>
      <c r="H202" s="156">
        <v>9</v>
      </c>
      <c r="M202" s="79"/>
    </row>
    <row r="203" spans="1:13" s="4" customFormat="1" ht="15" hidden="1" customHeight="1" outlineLevel="1" x14ac:dyDescent="0.2">
      <c r="A203" s="64"/>
      <c r="B203" s="26" t="s">
        <v>1199</v>
      </c>
      <c r="C203" s="597"/>
      <c r="D203" s="85">
        <v>0.1</v>
      </c>
      <c r="E203" s="115" t="s">
        <v>1093</v>
      </c>
      <c r="F203" s="43" t="s">
        <v>68</v>
      </c>
      <c r="H203" s="156">
        <v>10</v>
      </c>
      <c r="M203" s="79"/>
    </row>
    <row r="204" spans="1:13" s="4" customFormat="1" ht="15" hidden="1" customHeight="1" outlineLevel="1" x14ac:dyDescent="0.2">
      <c r="A204" s="64"/>
      <c r="B204" s="26" t="s">
        <v>1200</v>
      </c>
      <c r="C204" s="597"/>
      <c r="D204" s="85">
        <v>0.11</v>
      </c>
      <c r="H204" s="156">
        <v>11</v>
      </c>
      <c r="M204" s="79"/>
    </row>
    <row r="205" spans="1:13" s="4" customFormat="1" ht="15" hidden="1" customHeight="1" outlineLevel="1" x14ac:dyDescent="0.2">
      <c r="A205" s="64"/>
      <c r="B205" s="26" t="s">
        <v>1201</v>
      </c>
      <c r="C205" s="597"/>
      <c r="D205" s="85">
        <v>0.12</v>
      </c>
      <c r="H205" s="156">
        <v>12</v>
      </c>
      <c r="M205" s="79"/>
    </row>
    <row r="206" spans="1:13" s="4" customFormat="1" ht="15" hidden="1" customHeight="1" outlineLevel="1" x14ac:dyDescent="0.2">
      <c r="A206" s="64"/>
      <c r="B206" s="26" t="s">
        <v>1239</v>
      </c>
      <c r="C206" s="597"/>
      <c r="D206" s="85">
        <v>0.13</v>
      </c>
      <c r="H206" s="156">
        <v>13</v>
      </c>
      <c r="M206" s="79"/>
    </row>
    <row r="207" spans="1:13" s="4" customFormat="1" ht="15" hidden="1" customHeight="1" outlineLevel="1" x14ac:dyDescent="0.2">
      <c r="A207" s="64"/>
      <c r="B207" s="26" t="s">
        <v>1202</v>
      </c>
      <c r="C207" s="597"/>
      <c r="D207" s="85">
        <v>0.14000000000000001</v>
      </c>
      <c r="H207" s="156">
        <v>14</v>
      </c>
      <c r="M207" s="79"/>
    </row>
    <row r="208" spans="1:13" s="4" customFormat="1" ht="15" hidden="1" customHeight="1" outlineLevel="1" x14ac:dyDescent="0.2">
      <c r="A208" s="64"/>
      <c r="B208" s="26" t="s">
        <v>1203</v>
      </c>
      <c r="C208" s="597"/>
      <c r="D208" s="85">
        <v>0.15</v>
      </c>
      <c r="H208" s="156">
        <v>15</v>
      </c>
      <c r="M208" s="79"/>
    </row>
    <row r="209" spans="1:13" s="4" customFormat="1" ht="15" hidden="1" customHeight="1" outlineLevel="1" x14ac:dyDescent="0.2">
      <c r="A209" s="64"/>
      <c r="B209" s="26" t="s">
        <v>1233</v>
      </c>
      <c r="C209" s="597"/>
      <c r="D209" s="85">
        <v>0.16</v>
      </c>
      <c r="H209" s="156">
        <v>16</v>
      </c>
      <c r="M209" s="79"/>
    </row>
    <row r="210" spans="1:13" s="4" customFormat="1" ht="15" hidden="1" customHeight="1" outlineLevel="1" x14ac:dyDescent="0.2">
      <c r="A210" s="64"/>
      <c r="B210" s="26" t="s">
        <v>1094</v>
      </c>
      <c r="C210" s="597"/>
      <c r="D210" s="85">
        <v>0.17</v>
      </c>
      <c r="H210" s="156">
        <v>17</v>
      </c>
      <c r="M210" s="79"/>
    </row>
    <row r="211" spans="1:13" s="4" customFormat="1" ht="15" hidden="1" customHeight="1" outlineLevel="1" x14ac:dyDescent="0.2">
      <c r="A211" s="64"/>
      <c r="B211" s="599"/>
      <c r="C211" s="597"/>
      <c r="D211" s="85">
        <v>0.18</v>
      </c>
      <c r="H211" s="156">
        <v>18</v>
      </c>
      <c r="M211" s="79"/>
    </row>
    <row r="212" spans="1:13" s="4" customFormat="1" ht="15" hidden="1" customHeight="1" outlineLevel="1" x14ac:dyDescent="0.2">
      <c r="A212" s="64"/>
      <c r="B212" s="80" t="s">
        <v>8</v>
      </c>
      <c r="C212" s="597"/>
      <c r="D212" s="85">
        <v>0.19</v>
      </c>
      <c r="H212" s="156">
        <v>19</v>
      </c>
      <c r="M212" s="79"/>
    </row>
    <row r="213" spans="1:13" s="4" customFormat="1" ht="15" hidden="1" customHeight="1" outlineLevel="1" x14ac:dyDescent="0.2">
      <c r="A213" s="64"/>
      <c r="B213" s="26" t="s">
        <v>1204</v>
      </c>
      <c r="C213" s="597"/>
      <c r="D213" s="85">
        <v>0.2</v>
      </c>
      <c r="H213" s="156">
        <v>20</v>
      </c>
      <c r="M213" s="79"/>
    </row>
    <row r="214" spans="1:13" s="4" customFormat="1" ht="15" hidden="1" customHeight="1" outlineLevel="1" x14ac:dyDescent="0.2">
      <c r="A214" s="64"/>
      <c r="B214" s="26" t="s">
        <v>1205</v>
      </c>
      <c r="C214" s="597"/>
      <c r="D214" s="85">
        <v>0.21</v>
      </c>
      <c r="H214" s="156">
        <v>21</v>
      </c>
      <c r="M214" s="79"/>
    </row>
    <row r="215" spans="1:13" s="4" customFormat="1" ht="15" hidden="1" customHeight="1" outlineLevel="1" x14ac:dyDescent="0.2">
      <c r="A215" s="64"/>
      <c r="B215" s="26" t="s">
        <v>1206</v>
      </c>
      <c r="C215" s="597"/>
      <c r="D215" s="85">
        <v>0.22</v>
      </c>
      <c r="H215" s="156">
        <v>22</v>
      </c>
      <c r="M215" s="79"/>
    </row>
    <row r="216" spans="1:13" s="4" customFormat="1" ht="15" hidden="1" customHeight="1" outlineLevel="1" x14ac:dyDescent="0.2">
      <c r="A216" s="64"/>
      <c r="B216" s="26" t="s">
        <v>1207</v>
      </c>
      <c r="C216" s="597"/>
      <c r="D216" s="85">
        <v>0.23</v>
      </c>
      <c r="H216" s="156">
        <v>23</v>
      </c>
      <c r="M216" s="79"/>
    </row>
    <row r="217" spans="1:13" s="4" customFormat="1" ht="15" hidden="1" customHeight="1" outlineLevel="1" x14ac:dyDescent="0.2">
      <c r="A217" s="64"/>
      <c r="B217" s="26" t="s">
        <v>1208</v>
      </c>
      <c r="C217" s="597"/>
      <c r="D217" s="85">
        <v>0.24</v>
      </c>
      <c r="H217" s="156">
        <v>24</v>
      </c>
      <c r="M217" s="79"/>
    </row>
    <row r="218" spans="1:13" s="4" customFormat="1" ht="15" hidden="1" customHeight="1" outlineLevel="1" x14ac:dyDescent="0.2">
      <c r="A218" s="64"/>
      <c r="B218" s="26" t="s">
        <v>1234</v>
      </c>
      <c r="C218" s="597"/>
      <c r="D218" s="85">
        <v>0.25</v>
      </c>
      <c r="H218" s="156">
        <v>25</v>
      </c>
      <c r="M218" s="79"/>
    </row>
    <row r="219" spans="1:13" s="4" customFormat="1" ht="15" hidden="1" customHeight="1" outlineLevel="1" x14ac:dyDescent="0.2">
      <c r="A219" s="64"/>
      <c r="B219" s="26" t="s">
        <v>1209</v>
      </c>
      <c r="C219" s="597"/>
      <c r="D219" s="85">
        <v>0.26</v>
      </c>
      <c r="H219" s="156">
        <v>26</v>
      </c>
      <c r="M219" s="79"/>
    </row>
    <row r="220" spans="1:13" s="4" customFormat="1" ht="15" hidden="1" customHeight="1" outlineLevel="1" x14ac:dyDescent="0.2">
      <c r="A220" s="64"/>
      <c r="B220" s="26" t="s">
        <v>1235</v>
      </c>
      <c r="C220" s="597"/>
      <c r="D220" s="85">
        <v>0.27</v>
      </c>
      <c r="H220" s="156">
        <v>27</v>
      </c>
      <c r="M220" s="79"/>
    </row>
    <row r="221" spans="1:13" s="4" customFormat="1" ht="15" hidden="1" customHeight="1" outlineLevel="1" x14ac:dyDescent="0.2">
      <c r="A221" s="64"/>
      <c r="B221" s="26" t="s">
        <v>1210</v>
      </c>
      <c r="C221" s="597"/>
      <c r="D221" s="85">
        <v>0.28000000000000003</v>
      </c>
      <c r="H221" s="156">
        <v>28</v>
      </c>
      <c r="M221" s="79"/>
    </row>
    <row r="222" spans="1:13" s="4" customFormat="1" ht="15" hidden="1" customHeight="1" outlineLevel="1" x14ac:dyDescent="0.2">
      <c r="A222" s="64"/>
      <c r="B222" s="26" t="s">
        <v>1236</v>
      </c>
      <c r="C222" s="597"/>
      <c r="D222" s="85">
        <v>0.28999999999999998</v>
      </c>
      <c r="H222" s="156">
        <v>29</v>
      </c>
      <c r="M222" s="79"/>
    </row>
    <row r="223" spans="1:13" s="4" customFormat="1" ht="15" hidden="1" customHeight="1" outlineLevel="1" x14ac:dyDescent="0.2">
      <c r="A223" s="64"/>
      <c r="B223" s="26" t="s">
        <v>1211</v>
      </c>
      <c r="C223" s="597"/>
      <c r="D223" s="85">
        <v>0.3</v>
      </c>
      <c r="H223" s="156">
        <v>30</v>
      </c>
      <c r="M223" s="79"/>
    </row>
    <row r="224" spans="1:13" s="4" customFormat="1" ht="15" hidden="1" customHeight="1" outlineLevel="1" x14ac:dyDescent="0.2">
      <c r="A224" s="64"/>
      <c r="B224" s="26" t="s">
        <v>1237</v>
      </c>
      <c r="C224" s="597"/>
      <c r="D224" s="85">
        <v>0.35</v>
      </c>
      <c r="H224" s="156">
        <v>31</v>
      </c>
      <c r="M224" s="79"/>
    </row>
    <row r="225" spans="1:13" s="4" customFormat="1" ht="15" hidden="1" customHeight="1" outlineLevel="1" x14ac:dyDescent="0.2">
      <c r="A225" s="64"/>
      <c r="B225" s="26" t="s">
        <v>1212</v>
      </c>
      <c r="C225" s="597"/>
      <c r="D225" s="85">
        <v>0.4</v>
      </c>
      <c r="H225" s="156">
        <v>32</v>
      </c>
      <c r="M225" s="79"/>
    </row>
    <row r="226" spans="1:13" s="4" customFormat="1" ht="15" hidden="1" customHeight="1" outlineLevel="1" x14ac:dyDescent="0.25">
      <c r="B226" s="26" t="s">
        <v>1238</v>
      </c>
      <c r="C226" s="597"/>
      <c r="D226" s="85">
        <v>0.45</v>
      </c>
      <c r="H226" s="156">
        <v>33</v>
      </c>
      <c r="M226" s="79"/>
    </row>
    <row r="227" spans="1:13" s="4" customFormat="1" ht="15" hidden="1" customHeight="1" outlineLevel="1" x14ac:dyDescent="0.2">
      <c r="A227" s="64"/>
      <c r="B227" s="597"/>
      <c r="C227" s="597"/>
      <c r="D227" s="85">
        <v>0.5</v>
      </c>
      <c r="H227" s="156">
        <v>34</v>
      </c>
      <c r="M227" s="79"/>
    </row>
    <row r="228" spans="1:13" s="4" customFormat="1" ht="15" hidden="1" customHeight="1" outlineLevel="1" x14ac:dyDescent="0.2">
      <c r="A228" s="64"/>
      <c r="B228" s="26" t="s">
        <v>1082</v>
      </c>
      <c r="C228" s="597"/>
      <c r="D228" s="85">
        <v>0.55000000000000004</v>
      </c>
      <c r="H228" s="156">
        <v>35</v>
      </c>
      <c r="M228" s="79"/>
    </row>
    <row r="229" spans="1:13" s="4" customFormat="1" ht="15" hidden="1" customHeight="1" outlineLevel="1" x14ac:dyDescent="0.2">
      <c r="A229" s="64"/>
      <c r="B229" s="26" t="s">
        <v>1216</v>
      </c>
      <c r="C229" s="597"/>
      <c r="D229" s="85">
        <v>0.6</v>
      </c>
      <c r="H229" s="156">
        <v>36</v>
      </c>
      <c r="M229" s="79"/>
    </row>
    <row r="230" spans="1:13" s="4" customFormat="1" ht="15" hidden="1" customHeight="1" outlineLevel="1" x14ac:dyDescent="0.2">
      <c r="A230" s="64"/>
      <c r="B230" s="26" t="s">
        <v>1217</v>
      </c>
      <c r="C230" s="597"/>
      <c r="D230" s="85">
        <v>0.65</v>
      </c>
      <c r="H230" s="156">
        <v>37</v>
      </c>
      <c r="M230" s="79"/>
    </row>
    <row r="231" spans="1:13" s="4" customFormat="1" ht="15" hidden="1" customHeight="1" outlineLevel="1" x14ac:dyDescent="0.2">
      <c r="A231" s="64"/>
      <c r="B231" s="26" t="s">
        <v>1218</v>
      </c>
      <c r="C231" s="597"/>
      <c r="D231" s="85">
        <v>0.7</v>
      </c>
      <c r="H231" s="156">
        <v>38</v>
      </c>
      <c r="M231" s="79"/>
    </row>
    <row r="232" spans="1:13" s="4" customFormat="1" ht="15" hidden="1" customHeight="1" outlineLevel="1" x14ac:dyDescent="0.2">
      <c r="A232" s="64"/>
      <c r="B232" s="26" t="s">
        <v>1219</v>
      </c>
      <c r="C232" s="597"/>
      <c r="D232" s="85">
        <v>0.75</v>
      </c>
      <c r="H232" s="156">
        <v>39</v>
      </c>
      <c r="M232" s="79"/>
    </row>
    <row r="233" spans="1:13" s="4" customFormat="1" ht="15" hidden="1" customHeight="1" outlineLevel="1" x14ac:dyDescent="0.2">
      <c r="A233" s="64"/>
      <c r="B233" s="26" t="s">
        <v>1220</v>
      </c>
      <c r="C233" s="597"/>
      <c r="D233" s="85">
        <v>0.8</v>
      </c>
      <c r="H233" s="156">
        <v>40</v>
      </c>
      <c r="M233" s="79"/>
    </row>
    <row r="234" spans="1:13" s="4" customFormat="1" ht="15" hidden="1" customHeight="1" outlineLevel="1" x14ac:dyDescent="0.2">
      <c r="A234" s="64"/>
      <c r="B234" s="26" t="s">
        <v>1221</v>
      </c>
      <c r="C234" s="597"/>
      <c r="D234" s="85">
        <v>0.85</v>
      </c>
      <c r="H234" s="156">
        <v>41</v>
      </c>
      <c r="M234" s="79"/>
    </row>
    <row r="235" spans="1:13" s="4" customFormat="1" ht="15" hidden="1" customHeight="1" outlineLevel="1" x14ac:dyDescent="0.2">
      <c r="A235" s="64"/>
      <c r="B235" s="26" t="s">
        <v>1222</v>
      </c>
      <c r="C235" s="597"/>
      <c r="D235" s="85">
        <v>0.9</v>
      </c>
      <c r="H235" s="156">
        <v>42</v>
      </c>
      <c r="M235" s="79"/>
    </row>
    <row r="236" spans="1:13" s="4" customFormat="1" ht="15" hidden="1" customHeight="1" outlineLevel="1" x14ac:dyDescent="0.2">
      <c r="A236" s="64"/>
      <c r="B236" s="26" t="s">
        <v>1223</v>
      </c>
      <c r="C236" s="597"/>
      <c r="D236" s="85">
        <v>0.95</v>
      </c>
      <c r="H236" s="156">
        <v>43</v>
      </c>
      <c r="M236" s="79"/>
    </row>
    <row r="237" spans="1:13" s="4" customFormat="1" ht="15" hidden="1" customHeight="1" outlineLevel="1" x14ac:dyDescent="0.2">
      <c r="A237" s="64"/>
      <c r="B237" s="26" t="s">
        <v>1224</v>
      </c>
      <c r="C237" s="597"/>
      <c r="D237" s="85">
        <v>1</v>
      </c>
      <c r="H237" s="156">
        <v>44</v>
      </c>
      <c r="M237" s="79"/>
    </row>
    <row r="238" spans="1:13" s="4" customFormat="1" ht="15" hidden="1" customHeight="1" outlineLevel="1" x14ac:dyDescent="0.2">
      <c r="A238" s="64"/>
      <c r="B238" s="26" t="s">
        <v>1225</v>
      </c>
      <c r="C238" s="597"/>
      <c r="D238" s="66"/>
      <c r="H238" s="156">
        <v>45</v>
      </c>
      <c r="M238" s="79"/>
    </row>
    <row r="239" spans="1:13" s="4" customFormat="1" ht="15" hidden="1" customHeight="1" outlineLevel="1" x14ac:dyDescent="0.2">
      <c r="A239" s="64"/>
      <c r="B239" s="26" t="s">
        <v>1226</v>
      </c>
      <c r="C239" s="597"/>
      <c r="D239" s="85">
        <v>0</v>
      </c>
      <c r="H239" s="156">
        <v>46</v>
      </c>
      <c r="L239" s="65"/>
      <c r="M239" s="79"/>
    </row>
    <row r="240" spans="1:13" s="4" customFormat="1" ht="15" hidden="1" customHeight="1" outlineLevel="1" x14ac:dyDescent="0.2">
      <c r="A240" s="64"/>
      <c r="B240" s="65"/>
      <c r="C240" s="65"/>
      <c r="D240" s="85">
        <v>0.05</v>
      </c>
      <c r="E240" s="66"/>
      <c r="F240" s="67"/>
      <c r="G240" s="65"/>
      <c r="H240" s="156">
        <v>47</v>
      </c>
      <c r="I240" s="67"/>
      <c r="J240" s="67"/>
      <c r="K240" s="65"/>
      <c r="L240" s="65"/>
      <c r="M240" s="79"/>
    </row>
    <row r="241" spans="1:13" s="4" customFormat="1" ht="15" hidden="1" customHeight="1" outlineLevel="1" x14ac:dyDescent="0.2">
      <c r="A241" s="64"/>
      <c r="B241" s="26" t="s">
        <v>1082</v>
      </c>
      <c r="C241" s="65"/>
      <c r="D241" s="85">
        <v>0.1</v>
      </c>
      <c r="E241" s="66"/>
      <c r="F241" s="67"/>
      <c r="G241" s="65"/>
      <c r="H241" s="156">
        <v>48</v>
      </c>
      <c r="I241" s="67"/>
      <c r="J241" s="67"/>
      <c r="K241" s="65"/>
      <c r="L241" s="65"/>
      <c r="M241" s="79"/>
    </row>
    <row r="242" spans="1:13" s="4" customFormat="1" ht="15" hidden="1" customHeight="1" outlineLevel="1" x14ac:dyDescent="0.2">
      <c r="A242" s="64"/>
      <c r="B242" s="26" t="s">
        <v>1227</v>
      </c>
      <c r="C242" s="65"/>
      <c r="D242" s="26" t="s">
        <v>1082</v>
      </c>
      <c r="E242" s="66"/>
      <c r="F242" s="67"/>
      <c r="G242" s="65"/>
      <c r="H242" s="156">
        <v>49</v>
      </c>
      <c r="I242" s="67"/>
      <c r="J242" s="67"/>
      <c r="K242" s="65"/>
      <c r="L242" s="65"/>
      <c r="M242" s="79"/>
    </row>
    <row r="243" spans="1:13" s="4" customFormat="1" ht="15" hidden="1" customHeight="1" outlineLevel="1" x14ac:dyDescent="0.2">
      <c r="A243" s="64"/>
      <c r="B243" s="26" t="s">
        <v>1228</v>
      </c>
      <c r="C243" s="65"/>
      <c r="D243" s="147" t="s">
        <v>1185</v>
      </c>
      <c r="E243" s="66"/>
      <c r="F243" s="67"/>
      <c r="G243" s="65"/>
      <c r="H243" s="156">
        <v>50</v>
      </c>
      <c r="I243" s="67"/>
      <c r="J243" s="67"/>
      <c r="K243" s="65"/>
      <c r="L243" s="65"/>
      <c r="M243" s="79"/>
    </row>
    <row r="244" spans="1:13" s="4" customFormat="1" ht="15" hidden="1" customHeight="1" outlineLevel="1" x14ac:dyDescent="0.2">
      <c r="A244" s="64"/>
      <c r="B244" s="26" t="s">
        <v>1229</v>
      </c>
      <c r="C244" s="65"/>
      <c r="D244" s="147" t="s">
        <v>1186</v>
      </c>
      <c r="E244" s="66"/>
      <c r="F244" s="67"/>
      <c r="G244" s="65"/>
      <c r="H244" s="67"/>
      <c r="I244" s="65"/>
      <c r="J244" s="67"/>
      <c r="K244" s="65"/>
      <c r="L244" s="65"/>
      <c r="M244" s="79"/>
    </row>
    <row r="245" spans="1:13" s="4" customFormat="1" ht="15" hidden="1" customHeight="1" outlineLevel="1" x14ac:dyDescent="0.2">
      <c r="A245" s="151"/>
      <c r="B245" s="86"/>
      <c r="C245" s="86"/>
      <c r="D245" s="87"/>
      <c r="E245" s="383"/>
      <c r="F245" s="86"/>
      <c r="G245" s="320"/>
      <c r="H245" s="321"/>
      <c r="I245" s="86"/>
      <c r="J245" s="350"/>
    </row>
    <row r="246" spans="1:13" s="4" customFormat="1" collapsed="1" x14ac:dyDescent="0.25">
      <c r="F246" s="5"/>
      <c r="H246" s="115"/>
    </row>
    <row r="247" spans="1:13" s="4" customFormat="1" x14ac:dyDescent="0.25">
      <c r="F247" s="5"/>
      <c r="H247" s="115"/>
    </row>
    <row r="248" spans="1:13" s="4" customFormat="1" x14ac:dyDescent="0.25">
      <c r="F248" s="5"/>
      <c r="H248" s="115"/>
    </row>
    <row r="249" spans="1:13" s="4" customFormat="1" x14ac:dyDescent="0.25">
      <c r="F249" s="5"/>
      <c r="H249" s="115"/>
    </row>
    <row r="250" spans="1:13" s="4" customFormat="1" x14ac:dyDescent="0.25">
      <c r="F250" s="5"/>
      <c r="H250" s="115"/>
    </row>
    <row r="251" spans="1:13" s="4" customFormat="1" x14ac:dyDescent="0.25">
      <c r="F251" s="5"/>
      <c r="H251" s="115"/>
    </row>
    <row r="252" spans="1:13" s="4" customFormat="1" x14ac:dyDescent="0.25">
      <c r="F252" s="5"/>
      <c r="H252" s="115"/>
    </row>
    <row r="253" spans="1:13" s="4" customFormat="1" x14ac:dyDescent="0.25">
      <c r="F253" s="5"/>
      <c r="H253" s="115"/>
    </row>
    <row r="254" spans="1:13" s="4" customFormat="1" x14ac:dyDescent="0.25">
      <c r="F254" s="5"/>
      <c r="H254" s="115"/>
    </row>
    <row r="255" spans="1:13" s="4" customFormat="1" x14ac:dyDescent="0.25">
      <c r="F255" s="5"/>
      <c r="H255" s="115"/>
    </row>
    <row r="256" spans="1:13" s="4" customFormat="1" x14ac:dyDescent="0.25">
      <c r="F256" s="5"/>
      <c r="H256" s="115"/>
    </row>
    <row r="257" spans="6:8" s="4" customFormat="1" x14ac:dyDescent="0.25">
      <c r="F257" s="5"/>
      <c r="H257" s="115"/>
    </row>
    <row r="258" spans="6:8" s="4" customFormat="1" x14ac:dyDescent="0.25">
      <c r="F258" s="5"/>
      <c r="H258" s="115"/>
    </row>
    <row r="259" spans="6:8" s="4" customFormat="1" x14ac:dyDescent="0.25">
      <c r="F259" s="5"/>
      <c r="H259" s="115"/>
    </row>
    <row r="260" spans="6:8" s="4" customFormat="1" x14ac:dyDescent="0.25">
      <c r="F260" s="5"/>
      <c r="H260" s="115"/>
    </row>
    <row r="261" spans="6:8" s="4" customFormat="1" x14ac:dyDescent="0.25">
      <c r="F261" s="5"/>
      <c r="H261" s="115"/>
    </row>
    <row r="262" spans="6:8" s="4" customFormat="1" x14ac:dyDescent="0.25">
      <c r="F262" s="5"/>
      <c r="H262" s="115"/>
    </row>
    <row r="263" spans="6:8" s="4" customFormat="1" x14ac:dyDescent="0.25">
      <c r="F263" s="5"/>
      <c r="H263" s="115"/>
    </row>
    <row r="264" spans="6:8" s="4" customFormat="1" x14ac:dyDescent="0.25">
      <c r="F264" s="5"/>
      <c r="H264" s="115"/>
    </row>
    <row r="265" spans="6:8" s="4" customFormat="1" x14ac:dyDescent="0.25">
      <c r="F265" s="5"/>
      <c r="H265" s="115"/>
    </row>
    <row r="266" spans="6:8" s="4" customFormat="1" x14ac:dyDescent="0.25">
      <c r="F266" s="5"/>
      <c r="H266" s="115"/>
    </row>
    <row r="267" spans="6:8" s="4" customFormat="1" x14ac:dyDescent="0.25">
      <c r="F267" s="5"/>
      <c r="H267" s="115"/>
    </row>
    <row r="268" spans="6:8" s="4" customFormat="1" x14ac:dyDescent="0.25">
      <c r="F268" s="5"/>
      <c r="H268" s="115"/>
    </row>
    <row r="269" spans="6:8" s="4" customFormat="1" x14ac:dyDescent="0.25">
      <c r="F269" s="5"/>
      <c r="H269" s="115"/>
    </row>
    <row r="270" spans="6:8" s="4" customFormat="1" x14ac:dyDescent="0.25">
      <c r="F270" s="5"/>
      <c r="H270" s="115"/>
    </row>
    <row r="271" spans="6:8" s="4" customFormat="1" x14ac:dyDescent="0.25">
      <c r="F271" s="5"/>
      <c r="H271" s="115"/>
    </row>
    <row r="272" spans="6:8" s="4" customFormat="1" x14ac:dyDescent="0.25">
      <c r="F272" s="5"/>
      <c r="H272" s="115"/>
    </row>
    <row r="273" spans="6:8" s="4" customFormat="1" x14ac:dyDescent="0.25">
      <c r="F273" s="5"/>
      <c r="H273" s="115"/>
    </row>
    <row r="274" spans="6:8" s="4" customFormat="1" x14ac:dyDescent="0.25">
      <c r="F274" s="5"/>
      <c r="H274" s="115"/>
    </row>
    <row r="275" spans="6:8" s="4" customFormat="1" x14ac:dyDescent="0.25">
      <c r="F275" s="5"/>
      <c r="H275" s="115"/>
    </row>
    <row r="276" spans="6:8" s="4" customFormat="1" x14ac:dyDescent="0.25">
      <c r="F276" s="5"/>
      <c r="H276" s="115"/>
    </row>
    <row r="277" spans="6:8" s="4" customFormat="1" x14ac:dyDescent="0.25">
      <c r="F277" s="5"/>
      <c r="H277" s="115"/>
    </row>
    <row r="278" spans="6:8" s="4" customFormat="1" x14ac:dyDescent="0.25">
      <c r="F278" s="5"/>
      <c r="H278" s="115"/>
    </row>
    <row r="279" spans="6:8" s="4" customFormat="1" x14ac:dyDescent="0.25">
      <c r="F279" s="5"/>
      <c r="H279" s="115"/>
    </row>
    <row r="280" spans="6:8" s="4" customFormat="1" x14ac:dyDescent="0.25">
      <c r="F280" s="5"/>
      <c r="H280" s="115"/>
    </row>
    <row r="281" spans="6:8" s="4" customFormat="1" x14ac:dyDescent="0.25">
      <c r="F281" s="5"/>
      <c r="H281" s="115"/>
    </row>
    <row r="282" spans="6:8" s="4" customFormat="1" x14ac:dyDescent="0.25">
      <c r="F282" s="5"/>
      <c r="H282" s="115"/>
    </row>
    <row r="283" spans="6:8" s="4" customFormat="1" x14ac:dyDescent="0.25">
      <c r="F283" s="5"/>
      <c r="H283" s="115"/>
    </row>
    <row r="284" spans="6:8" s="4" customFormat="1" x14ac:dyDescent="0.25">
      <c r="F284" s="5"/>
      <c r="H284" s="115"/>
    </row>
    <row r="285" spans="6:8" s="4" customFormat="1" x14ac:dyDescent="0.25">
      <c r="F285" s="5"/>
      <c r="H285" s="115"/>
    </row>
    <row r="286" spans="6:8" s="4" customFormat="1" x14ac:dyDescent="0.25">
      <c r="F286" s="5"/>
      <c r="H286" s="115"/>
    </row>
    <row r="287" spans="6:8" s="4" customFormat="1" x14ac:dyDescent="0.25">
      <c r="F287" s="5"/>
      <c r="H287" s="115"/>
    </row>
    <row r="288" spans="6:8" s="4" customFormat="1" x14ac:dyDescent="0.25">
      <c r="F288" s="5"/>
      <c r="H288" s="115"/>
    </row>
    <row r="289" spans="6:8" s="4" customFormat="1" x14ac:dyDescent="0.25">
      <c r="F289" s="5"/>
      <c r="H289" s="115"/>
    </row>
    <row r="290" spans="6:8" s="4" customFormat="1" x14ac:dyDescent="0.25">
      <c r="F290" s="5"/>
      <c r="H290" s="115"/>
    </row>
    <row r="291" spans="6:8" s="4" customFormat="1" x14ac:dyDescent="0.25">
      <c r="F291" s="5"/>
      <c r="H291" s="115"/>
    </row>
    <row r="292" spans="6:8" s="4" customFormat="1" x14ac:dyDescent="0.25">
      <c r="F292" s="5"/>
      <c r="H292" s="115"/>
    </row>
    <row r="293" spans="6:8" s="4" customFormat="1" x14ac:dyDescent="0.25">
      <c r="F293" s="5"/>
      <c r="H293" s="115"/>
    </row>
    <row r="294" spans="6:8" s="4" customFormat="1" x14ac:dyDescent="0.25">
      <c r="F294" s="5"/>
      <c r="H294" s="115"/>
    </row>
    <row r="295" spans="6:8" s="4" customFormat="1" x14ac:dyDescent="0.25">
      <c r="F295" s="5"/>
      <c r="H295" s="115"/>
    </row>
    <row r="296" spans="6:8" s="4" customFormat="1" x14ac:dyDescent="0.25">
      <c r="F296" s="5"/>
      <c r="H296" s="115"/>
    </row>
    <row r="297" spans="6:8" s="4" customFormat="1" x14ac:dyDescent="0.25">
      <c r="F297" s="5"/>
      <c r="H297" s="115"/>
    </row>
    <row r="298" spans="6:8" s="4" customFormat="1" x14ac:dyDescent="0.25">
      <c r="F298" s="5"/>
      <c r="H298" s="115"/>
    </row>
    <row r="299" spans="6:8" s="4" customFormat="1" x14ac:dyDescent="0.25">
      <c r="F299" s="5"/>
      <c r="H299" s="115"/>
    </row>
    <row r="300" spans="6:8" s="4" customFormat="1" x14ac:dyDescent="0.25">
      <c r="F300" s="5"/>
      <c r="H300" s="115"/>
    </row>
    <row r="301" spans="6:8" s="4" customFormat="1" x14ac:dyDescent="0.25">
      <c r="F301" s="5"/>
      <c r="H301" s="115"/>
    </row>
    <row r="302" spans="6:8" s="4" customFormat="1" x14ac:dyDescent="0.25">
      <c r="F302" s="5"/>
      <c r="H302" s="115"/>
    </row>
    <row r="303" spans="6:8" s="4" customFormat="1" x14ac:dyDescent="0.25">
      <c r="F303" s="5"/>
      <c r="H303" s="115"/>
    </row>
    <row r="304" spans="6:8" s="4" customFormat="1" x14ac:dyDescent="0.25">
      <c r="F304" s="5"/>
      <c r="H304" s="115"/>
    </row>
    <row r="305" spans="6:8" s="4" customFormat="1" x14ac:dyDescent="0.25">
      <c r="F305" s="5"/>
      <c r="H305" s="115"/>
    </row>
    <row r="306" spans="6:8" s="4" customFormat="1" x14ac:dyDescent="0.25">
      <c r="F306" s="5"/>
      <c r="H306" s="115"/>
    </row>
    <row r="307" spans="6:8" s="4" customFormat="1" x14ac:dyDescent="0.25">
      <c r="F307" s="5"/>
      <c r="H307" s="115"/>
    </row>
    <row r="308" spans="6:8" s="4" customFormat="1" x14ac:dyDescent="0.25">
      <c r="F308" s="5"/>
      <c r="H308" s="115"/>
    </row>
    <row r="309" spans="6:8" s="4" customFormat="1" x14ac:dyDescent="0.25">
      <c r="F309" s="5"/>
      <c r="H309" s="115"/>
    </row>
    <row r="310" spans="6:8" s="4" customFormat="1" x14ac:dyDescent="0.25">
      <c r="F310" s="5"/>
      <c r="H310" s="115"/>
    </row>
    <row r="311" spans="6:8" s="4" customFormat="1" x14ac:dyDescent="0.25">
      <c r="F311" s="5"/>
      <c r="H311" s="115"/>
    </row>
    <row r="312" spans="6:8" s="4" customFormat="1" x14ac:dyDescent="0.25">
      <c r="F312" s="5"/>
      <c r="H312" s="115"/>
    </row>
    <row r="313" spans="6:8" s="4" customFormat="1" x14ac:dyDescent="0.25">
      <c r="F313" s="5"/>
      <c r="H313" s="115"/>
    </row>
    <row r="314" spans="6:8" s="4" customFormat="1" x14ac:dyDescent="0.25">
      <c r="F314" s="5"/>
      <c r="H314" s="115"/>
    </row>
    <row r="315" spans="6:8" s="4" customFormat="1" x14ac:dyDescent="0.25">
      <c r="F315" s="5"/>
      <c r="H315" s="115"/>
    </row>
    <row r="316" spans="6:8" s="4" customFormat="1" x14ac:dyDescent="0.25">
      <c r="F316" s="5"/>
      <c r="H316" s="115"/>
    </row>
    <row r="317" spans="6:8" s="4" customFormat="1" x14ac:dyDescent="0.25">
      <c r="F317" s="5"/>
      <c r="H317" s="115"/>
    </row>
    <row r="318" spans="6:8" s="4" customFormat="1" x14ac:dyDescent="0.25">
      <c r="F318" s="5"/>
      <c r="H318" s="115"/>
    </row>
    <row r="319" spans="6:8" s="4" customFormat="1" x14ac:dyDescent="0.25">
      <c r="F319" s="5"/>
      <c r="H319" s="115"/>
    </row>
    <row r="320" spans="6:8" s="4" customFormat="1" x14ac:dyDescent="0.25">
      <c r="F320" s="5"/>
      <c r="H320" s="115"/>
    </row>
    <row r="321" spans="6:8" s="4" customFormat="1" x14ac:dyDescent="0.25">
      <c r="F321" s="5"/>
      <c r="H321" s="115"/>
    </row>
    <row r="322" spans="6:8" s="4" customFormat="1" x14ac:dyDescent="0.25">
      <c r="F322" s="5"/>
      <c r="H322" s="115"/>
    </row>
    <row r="323" spans="6:8" s="4" customFormat="1" x14ac:dyDescent="0.25">
      <c r="F323" s="5"/>
      <c r="H323" s="115"/>
    </row>
    <row r="324" spans="6:8" s="4" customFormat="1" x14ac:dyDescent="0.25">
      <c r="F324" s="5"/>
      <c r="H324" s="115"/>
    </row>
    <row r="325" spans="6:8" s="4" customFormat="1" x14ac:dyDescent="0.25">
      <c r="F325" s="5"/>
      <c r="H325" s="115"/>
    </row>
    <row r="326" spans="6:8" s="4" customFormat="1" x14ac:dyDescent="0.25">
      <c r="F326" s="5"/>
      <c r="H326" s="115"/>
    </row>
    <row r="327" spans="6:8" s="4" customFormat="1" x14ac:dyDescent="0.25">
      <c r="F327" s="5"/>
      <c r="H327" s="115"/>
    </row>
    <row r="328" spans="6:8" s="4" customFormat="1" x14ac:dyDescent="0.25">
      <c r="F328" s="5"/>
      <c r="H328" s="115"/>
    </row>
    <row r="329" spans="6:8" s="4" customFormat="1" x14ac:dyDescent="0.25">
      <c r="F329" s="5"/>
      <c r="H329" s="115"/>
    </row>
    <row r="330" spans="6:8" s="4" customFormat="1" x14ac:dyDescent="0.25">
      <c r="F330" s="5"/>
      <c r="H330" s="115"/>
    </row>
    <row r="331" spans="6:8" s="4" customFormat="1" x14ac:dyDescent="0.25">
      <c r="F331" s="5"/>
      <c r="H331" s="115"/>
    </row>
    <row r="332" spans="6:8" s="4" customFormat="1" x14ac:dyDescent="0.25">
      <c r="F332" s="5"/>
      <c r="H332" s="115"/>
    </row>
    <row r="333" spans="6:8" s="4" customFormat="1" x14ac:dyDescent="0.25">
      <c r="F333" s="5"/>
      <c r="H333" s="115"/>
    </row>
    <row r="334" spans="6:8" s="4" customFormat="1" x14ac:dyDescent="0.25">
      <c r="F334" s="5"/>
      <c r="H334" s="115"/>
    </row>
    <row r="335" spans="6:8" s="4" customFormat="1" x14ac:dyDescent="0.25">
      <c r="F335" s="5"/>
      <c r="H335" s="115"/>
    </row>
    <row r="336" spans="6:8" s="4" customFormat="1" x14ac:dyDescent="0.25">
      <c r="F336" s="5"/>
      <c r="H336" s="115"/>
    </row>
    <row r="337" spans="6:8" s="4" customFormat="1" x14ac:dyDescent="0.25">
      <c r="F337" s="5"/>
      <c r="H337" s="115"/>
    </row>
    <row r="338" spans="6:8" s="4" customFormat="1" x14ac:dyDescent="0.25">
      <c r="F338" s="5"/>
      <c r="H338" s="115"/>
    </row>
    <row r="339" spans="6:8" s="4" customFormat="1" x14ac:dyDescent="0.25">
      <c r="F339" s="5"/>
      <c r="H339" s="115"/>
    </row>
    <row r="340" spans="6:8" s="4" customFormat="1" x14ac:dyDescent="0.25">
      <c r="F340" s="5"/>
      <c r="H340" s="115"/>
    </row>
    <row r="341" spans="6:8" s="4" customFormat="1" x14ac:dyDescent="0.25">
      <c r="F341" s="5"/>
      <c r="H341" s="115"/>
    </row>
    <row r="342" spans="6:8" s="4" customFormat="1" x14ac:dyDescent="0.25">
      <c r="F342" s="5"/>
      <c r="H342" s="115"/>
    </row>
    <row r="343" spans="6:8" s="4" customFormat="1" x14ac:dyDescent="0.25">
      <c r="F343" s="5"/>
      <c r="H343" s="115"/>
    </row>
    <row r="344" spans="6:8" s="4" customFormat="1" x14ac:dyDescent="0.25">
      <c r="F344" s="5"/>
      <c r="H344" s="115"/>
    </row>
    <row r="345" spans="6:8" s="4" customFormat="1" x14ac:dyDescent="0.25">
      <c r="F345" s="5"/>
      <c r="H345" s="115"/>
    </row>
    <row r="346" spans="6:8" s="4" customFormat="1" x14ac:dyDescent="0.25">
      <c r="F346" s="5"/>
      <c r="H346" s="115"/>
    </row>
    <row r="347" spans="6:8" s="4" customFormat="1" x14ac:dyDescent="0.25">
      <c r="F347" s="5"/>
      <c r="H347" s="115"/>
    </row>
    <row r="348" spans="6:8" s="4" customFormat="1" x14ac:dyDescent="0.25">
      <c r="F348" s="5"/>
      <c r="H348" s="115"/>
    </row>
    <row r="349" spans="6:8" s="4" customFormat="1" x14ac:dyDescent="0.25">
      <c r="F349" s="5"/>
      <c r="H349" s="115"/>
    </row>
    <row r="350" spans="6:8" s="4" customFormat="1" x14ac:dyDescent="0.25">
      <c r="F350" s="5"/>
      <c r="H350" s="115"/>
    </row>
    <row r="351" spans="6:8" s="4" customFormat="1" x14ac:dyDescent="0.25">
      <c r="F351" s="5"/>
      <c r="H351" s="115"/>
    </row>
    <row r="352" spans="6:8" s="4" customFormat="1" x14ac:dyDescent="0.25">
      <c r="F352" s="5"/>
      <c r="H352" s="115"/>
    </row>
    <row r="353" spans="6:8" s="4" customFormat="1" x14ac:dyDescent="0.25">
      <c r="F353" s="5"/>
      <c r="H353" s="115"/>
    </row>
    <row r="354" spans="6:8" s="4" customFormat="1" x14ac:dyDescent="0.25">
      <c r="F354" s="5"/>
      <c r="H354" s="115"/>
    </row>
    <row r="355" spans="6:8" s="4" customFormat="1" x14ac:dyDescent="0.25">
      <c r="F355" s="5"/>
      <c r="H355" s="115"/>
    </row>
    <row r="356" spans="6:8" s="4" customFormat="1" x14ac:dyDescent="0.25">
      <c r="F356" s="5"/>
      <c r="H356" s="115"/>
    </row>
    <row r="357" spans="6:8" s="4" customFormat="1" x14ac:dyDescent="0.25">
      <c r="F357" s="5"/>
      <c r="H357" s="115"/>
    </row>
    <row r="358" spans="6:8" s="4" customFormat="1" x14ac:dyDescent="0.25">
      <c r="F358" s="5"/>
      <c r="H358" s="115"/>
    </row>
    <row r="359" spans="6:8" s="4" customFormat="1" x14ac:dyDescent="0.25">
      <c r="F359" s="5"/>
      <c r="H359" s="115"/>
    </row>
    <row r="360" spans="6:8" s="4" customFormat="1" x14ac:dyDescent="0.25">
      <c r="F360" s="5"/>
      <c r="H360" s="115"/>
    </row>
    <row r="361" spans="6:8" s="4" customFormat="1" x14ac:dyDescent="0.25">
      <c r="F361" s="5"/>
      <c r="H361" s="115"/>
    </row>
    <row r="362" spans="6:8" s="4" customFormat="1" x14ac:dyDescent="0.25">
      <c r="F362" s="5"/>
      <c r="H362" s="115"/>
    </row>
    <row r="363" spans="6:8" s="4" customFormat="1" x14ac:dyDescent="0.25">
      <c r="F363" s="5"/>
      <c r="H363" s="115"/>
    </row>
    <row r="364" spans="6:8" s="4" customFormat="1" x14ac:dyDescent="0.25">
      <c r="F364" s="5"/>
      <c r="H364" s="115"/>
    </row>
    <row r="365" spans="6:8" s="4" customFormat="1" x14ac:dyDescent="0.25">
      <c r="F365" s="5"/>
      <c r="H365" s="115"/>
    </row>
    <row r="366" spans="6:8" s="4" customFormat="1" x14ac:dyDescent="0.25">
      <c r="F366" s="5"/>
      <c r="H366" s="115"/>
    </row>
    <row r="367" spans="6:8" s="4" customFormat="1" x14ac:dyDescent="0.25">
      <c r="F367" s="5"/>
      <c r="H367" s="115"/>
    </row>
    <row r="368" spans="6:8" s="4" customFormat="1" x14ac:dyDescent="0.25">
      <c r="F368" s="5"/>
      <c r="H368" s="115"/>
    </row>
    <row r="369" spans="6:8" s="4" customFormat="1" x14ac:dyDescent="0.25">
      <c r="F369" s="5"/>
      <c r="H369" s="115"/>
    </row>
    <row r="370" spans="6:8" s="4" customFormat="1" x14ac:dyDescent="0.25">
      <c r="F370" s="5"/>
      <c r="H370" s="115"/>
    </row>
    <row r="371" spans="6:8" s="4" customFormat="1" x14ac:dyDescent="0.25">
      <c r="F371" s="5"/>
      <c r="H371" s="115"/>
    </row>
    <row r="372" spans="6:8" s="4" customFormat="1" x14ac:dyDescent="0.25">
      <c r="F372" s="5"/>
      <c r="H372" s="115"/>
    </row>
    <row r="373" spans="6:8" s="4" customFormat="1" x14ac:dyDescent="0.25">
      <c r="F373" s="5"/>
      <c r="H373" s="115"/>
    </row>
    <row r="374" spans="6:8" s="4" customFormat="1" x14ac:dyDescent="0.25">
      <c r="F374" s="5"/>
      <c r="H374" s="115"/>
    </row>
    <row r="375" spans="6:8" s="4" customFormat="1" x14ac:dyDescent="0.25">
      <c r="F375" s="5"/>
      <c r="H375" s="115"/>
    </row>
    <row r="376" spans="6:8" s="4" customFormat="1" x14ac:dyDescent="0.25">
      <c r="F376" s="5"/>
      <c r="H376" s="115"/>
    </row>
    <row r="377" spans="6:8" s="4" customFormat="1" x14ac:dyDescent="0.25">
      <c r="F377" s="5"/>
      <c r="H377" s="115"/>
    </row>
    <row r="378" spans="6:8" s="4" customFormat="1" x14ac:dyDescent="0.25">
      <c r="F378" s="5"/>
      <c r="H378" s="115"/>
    </row>
    <row r="379" spans="6:8" s="4" customFormat="1" x14ac:dyDescent="0.25">
      <c r="F379" s="5"/>
      <c r="H379" s="115"/>
    </row>
    <row r="380" spans="6:8" s="4" customFormat="1" x14ac:dyDescent="0.25">
      <c r="F380" s="5"/>
      <c r="H380" s="115"/>
    </row>
    <row r="381" spans="6:8" s="4" customFormat="1" x14ac:dyDescent="0.25">
      <c r="F381" s="5"/>
      <c r="H381" s="115"/>
    </row>
    <row r="382" spans="6:8" s="4" customFormat="1" x14ac:dyDescent="0.25">
      <c r="F382" s="5"/>
      <c r="H382" s="115"/>
    </row>
    <row r="383" spans="6:8" s="4" customFormat="1" x14ac:dyDescent="0.25">
      <c r="F383" s="5"/>
      <c r="H383" s="115"/>
    </row>
    <row r="384" spans="6:8" s="4" customFormat="1" x14ac:dyDescent="0.25">
      <c r="F384" s="5"/>
      <c r="H384" s="115"/>
    </row>
    <row r="385" spans="6:8" s="4" customFormat="1" x14ac:dyDescent="0.25">
      <c r="F385" s="5"/>
      <c r="H385" s="115"/>
    </row>
    <row r="386" spans="6:8" s="4" customFormat="1" x14ac:dyDescent="0.25">
      <c r="F386" s="5"/>
      <c r="H386" s="115"/>
    </row>
    <row r="387" spans="6:8" s="4" customFormat="1" x14ac:dyDescent="0.25">
      <c r="F387" s="5"/>
      <c r="H387" s="115"/>
    </row>
    <row r="388" spans="6:8" s="4" customFormat="1" x14ac:dyDescent="0.25">
      <c r="F388" s="5"/>
      <c r="H388" s="115"/>
    </row>
    <row r="389" spans="6:8" s="4" customFormat="1" x14ac:dyDescent="0.25">
      <c r="F389" s="5"/>
      <c r="H389" s="115"/>
    </row>
    <row r="390" spans="6:8" s="4" customFormat="1" x14ac:dyDescent="0.25">
      <c r="F390" s="5"/>
      <c r="H390" s="115"/>
    </row>
    <row r="391" spans="6:8" s="4" customFormat="1" x14ac:dyDescent="0.25">
      <c r="F391" s="5"/>
      <c r="H391" s="115"/>
    </row>
    <row r="392" spans="6:8" s="4" customFormat="1" x14ac:dyDescent="0.25">
      <c r="F392" s="5"/>
      <c r="H392" s="115"/>
    </row>
    <row r="393" spans="6:8" s="4" customFormat="1" x14ac:dyDescent="0.25">
      <c r="F393" s="5"/>
      <c r="H393" s="115"/>
    </row>
    <row r="394" spans="6:8" s="4" customFormat="1" x14ac:dyDescent="0.25">
      <c r="F394" s="5"/>
      <c r="H394" s="115"/>
    </row>
    <row r="395" spans="6:8" s="4" customFormat="1" x14ac:dyDescent="0.25">
      <c r="F395" s="5"/>
      <c r="H395" s="115"/>
    </row>
    <row r="396" spans="6:8" s="4" customFormat="1" x14ac:dyDescent="0.25">
      <c r="F396" s="5"/>
      <c r="H396" s="115"/>
    </row>
    <row r="397" spans="6:8" s="4" customFormat="1" x14ac:dyDescent="0.25">
      <c r="F397" s="5"/>
      <c r="H397" s="115"/>
    </row>
    <row r="398" spans="6:8" s="4" customFormat="1" x14ac:dyDescent="0.25">
      <c r="F398" s="5"/>
      <c r="H398" s="115"/>
    </row>
    <row r="399" spans="6:8" s="4" customFormat="1" x14ac:dyDescent="0.25">
      <c r="F399" s="5"/>
      <c r="H399" s="115"/>
    </row>
    <row r="400" spans="6:8" s="4" customFormat="1" x14ac:dyDescent="0.25">
      <c r="F400" s="5"/>
      <c r="H400" s="115"/>
    </row>
    <row r="401" spans="6:8" s="4" customFormat="1" x14ac:dyDescent="0.25">
      <c r="F401" s="5"/>
      <c r="H401" s="115"/>
    </row>
    <row r="402" spans="6:8" s="4" customFormat="1" x14ac:dyDescent="0.25">
      <c r="F402" s="5"/>
      <c r="H402" s="115"/>
    </row>
    <row r="403" spans="6:8" s="4" customFormat="1" x14ac:dyDescent="0.25">
      <c r="F403" s="5"/>
      <c r="H403" s="115"/>
    </row>
    <row r="404" spans="6:8" s="4" customFormat="1" x14ac:dyDescent="0.25">
      <c r="F404" s="5"/>
      <c r="H404" s="115"/>
    </row>
    <row r="405" spans="6:8" s="4" customFormat="1" x14ac:dyDescent="0.25">
      <c r="F405" s="5"/>
      <c r="H405" s="115"/>
    </row>
    <row r="406" spans="6:8" s="4" customFormat="1" x14ac:dyDescent="0.25">
      <c r="F406" s="5"/>
      <c r="H406" s="115"/>
    </row>
    <row r="407" spans="6:8" s="4" customFormat="1" x14ac:dyDescent="0.25">
      <c r="F407" s="5"/>
      <c r="H407" s="115"/>
    </row>
    <row r="408" spans="6:8" s="4" customFormat="1" x14ac:dyDescent="0.25">
      <c r="F408" s="5"/>
      <c r="H408" s="115"/>
    </row>
    <row r="409" spans="6:8" s="4" customFormat="1" x14ac:dyDescent="0.25">
      <c r="F409" s="5"/>
      <c r="H409" s="115"/>
    </row>
    <row r="410" spans="6:8" s="4" customFormat="1" x14ac:dyDescent="0.25">
      <c r="F410" s="5"/>
      <c r="H410" s="115"/>
    </row>
    <row r="411" spans="6:8" s="4" customFormat="1" x14ac:dyDescent="0.25">
      <c r="F411" s="5"/>
      <c r="H411" s="115"/>
    </row>
    <row r="412" spans="6:8" s="4" customFormat="1" x14ac:dyDescent="0.25">
      <c r="F412" s="5"/>
      <c r="H412" s="115"/>
    </row>
    <row r="413" spans="6:8" s="4" customFormat="1" x14ac:dyDescent="0.25">
      <c r="F413" s="5"/>
      <c r="H413" s="115"/>
    </row>
    <row r="414" spans="6:8" s="4" customFormat="1" x14ac:dyDescent="0.25">
      <c r="F414" s="5"/>
      <c r="H414" s="115"/>
    </row>
    <row r="415" spans="6:8" s="4" customFormat="1" x14ac:dyDescent="0.25">
      <c r="F415" s="5"/>
      <c r="H415" s="115"/>
    </row>
    <row r="416" spans="6:8" s="4" customFormat="1" x14ac:dyDescent="0.25">
      <c r="F416" s="5"/>
      <c r="H416" s="115"/>
    </row>
    <row r="417" spans="6:8" s="4" customFormat="1" x14ac:dyDescent="0.25">
      <c r="F417" s="5"/>
      <c r="H417" s="115"/>
    </row>
    <row r="418" spans="6:8" s="4" customFormat="1" x14ac:dyDescent="0.25">
      <c r="F418" s="5"/>
      <c r="H418" s="115"/>
    </row>
    <row r="419" spans="6:8" s="4" customFormat="1" x14ac:dyDescent="0.25">
      <c r="F419" s="5"/>
      <c r="H419" s="115"/>
    </row>
    <row r="420" spans="6:8" s="4" customFormat="1" x14ac:dyDescent="0.25">
      <c r="F420" s="5"/>
      <c r="H420" s="115"/>
    </row>
    <row r="421" spans="6:8" s="4" customFormat="1" x14ac:dyDescent="0.25">
      <c r="F421" s="5"/>
      <c r="H421" s="115"/>
    </row>
    <row r="422" spans="6:8" s="4" customFormat="1" x14ac:dyDescent="0.25">
      <c r="F422" s="5"/>
      <c r="H422" s="115"/>
    </row>
    <row r="423" spans="6:8" s="4" customFormat="1" x14ac:dyDescent="0.25">
      <c r="F423" s="5"/>
      <c r="H423" s="115"/>
    </row>
    <row r="424" spans="6:8" s="4" customFormat="1" x14ac:dyDescent="0.25">
      <c r="F424" s="5"/>
      <c r="H424" s="115"/>
    </row>
    <row r="425" spans="6:8" s="4" customFormat="1" x14ac:dyDescent="0.25">
      <c r="F425" s="5"/>
      <c r="H425" s="115"/>
    </row>
    <row r="426" spans="6:8" s="4" customFormat="1" x14ac:dyDescent="0.25">
      <c r="F426" s="5"/>
      <c r="H426" s="115"/>
    </row>
    <row r="427" spans="6:8" s="4" customFormat="1" x14ac:dyDescent="0.25">
      <c r="F427" s="5"/>
      <c r="H427" s="115"/>
    </row>
    <row r="428" spans="6:8" s="4" customFormat="1" x14ac:dyDescent="0.25">
      <c r="F428" s="5"/>
      <c r="H428" s="115"/>
    </row>
    <row r="429" spans="6:8" s="4" customFormat="1" x14ac:dyDescent="0.25">
      <c r="F429" s="5"/>
      <c r="H429" s="115"/>
    </row>
    <row r="430" spans="6:8" s="4" customFormat="1" x14ac:dyDescent="0.25">
      <c r="F430" s="5"/>
      <c r="H430" s="115"/>
    </row>
    <row r="431" spans="6:8" s="4" customFormat="1" x14ac:dyDescent="0.25">
      <c r="F431" s="5"/>
      <c r="H431" s="115"/>
    </row>
    <row r="432" spans="6:8" s="4" customFormat="1" x14ac:dyDescent="0.25">
      <c r="F432" s="5"/>
      <c r="H432" s="115"/>
    </row>
    <row r="433" spans="6:8" s="4" customFormat="1" x14ac:dyDescent="0.25">
      <c r="F433" s="5"/>
      <c r="H433" s="115"/>
    </row>
    <row r="434" spans="6:8" s="4" customFormat="1" x14ac:dyDescent="0.25">
      <c r="F434" s="5"/>
      <c r="H434" s="115"/>
    </row>
    <row r="435" spans="6:8" s="4" customFormat="1" x14ac:dyDescent="0.25">
      <c r="F435" s="5"/>
      <c r="H435" s="115"/>
    </row>
    <row r="436" spans="6:8" s="4" customFormat="1" x14ac:dyDescent="0.25">
      <c r="F436" s="5"/>
      <c r="H436" s="115"/>
    </row>
    <row r="437" spans="6:8" s="4" customFormat="1" x14ac:dyDescent="0.25">
      <c r="F437" s="5"/>
      <c r="H437" s="115"/>
    </row>
    <row r="438" spans="6:8" s="4" customFormat="1" x14ac:dyDescent="0.25">
      <c r="F438" s="5"/>
      <c r="H438" s="115"/>
    </row>
    <row r="439" spans="6:8" s="4" customFormat="1" x14ac:dyDescent="0.25">
      <c r="F439" s="5"/>
      <c r="H439" s="115"/>
    </row>
    <row r="440" spans="6:8" s="4" customFormat="1" x14ac:dyDescent="0.25">
      <c r="F440" s="5"/>
      <c r="H440" s="115"/>
    </row>
    <row r="441" spans="6:8" s="4" customFormat="1" x14ac:dyDescent="0.25">
      <c r="F441" s="5"/>
      <c r="H441" s="115"/>
    </row>
    <row r="442" spans="6:8" s="4" customFormat="1" x14ac:dyDescent="0.25">
      <c r="F442" s="5"/>
      <c r="H442" s="115"/>
    </row>
    <row r="443" spans="6:8" s="4" customFormat="1" x14ac:dyDescent="0.25">
      <c r="F443" s="5"/>
      <c r="H443" s="115"/>
    </row>
    <row r="444" spans="6:8" s="4" customFormat="1" x14ac:dyDescent="0.25">
      <c r="F444" s="5"/>
      <c r="H444" s="115"/>
    </row>
    <row r="445" spans="6:8" s="4" customFormat="1" x14ac:dyDescent="0.25">
      <c r="F445" s="5"/>
      <c r="H445" s="115"/>
    </row>
    <row r="446" spans="6:8" s="4" customFormat="1" x14ac:dyDescent="0.25">
      <c r="F446" s="5"/>
      <c r="H446" s="115"/>
    </row>
    <row r="447" spans="6:8" s="4" customFormat="1" x14ac:dyDescent="0.25">
      <c r="F447" s="5"/>
      <c r="H447" s="115"/>
    </row>
    <row r="448" spans="6:8" s="4" customFormat="1" x14ac:dyDescent="0.25">
      <c r="F448" s="5"/>
      <c r="H448" s="115"/>
    </row>
    <row r="449" spans="6:8" s="4" customFormat="1" x14ac:dyDescent="0.25">
      <c r="F449" s="5"/>
      <c r="H449" s="115"/>
    </row>
    <row r="450" spans="6:8" s="4" customFormat="1" x14ac:dyDescent="0.25">
      <c r="F450" s="5"/>
      <c r="H450" s="115"/>
    </row>
    <row r="451" spans="6:8" s="4" customFormat="1" x14ac:dyDescent="0.25">
      <c r="F451" s="5"/>
      <c r="H451" s="115"/>
    </row>
    <row r="452" spans="6:8" s="4" customFormat="1" x14ac:dyDescent="0.25">
      <c r="F452" s="5"/>
      <c r="H452" s="115"/>
    </row>
    <row r="453" spans="6:8" s="4" customFormat="1" x14ac:dyDescent="0.25">
      <c r="F453" s="5"/>
      <c r="H453" s="115"/>
    </row>
    <row r="454" spans="6:8" s="4" customFormat="1" x14ac:dyDescent="0.25">
      <c r="F454" s="5"/>
      <c r="H454" s="115"/>
    </row>
    <row r="455" spans="6:8" s="4" customFormat="1" x14ac:dyDescent="0.25">
      <c r="F455" s="5"/>
      <c r="H455" s="115"/>
    </row>
    <row r="456" spans="6:8" s="4" customFormat="1" x14ac:dyDescent="0.25">
      <c r="F456" s="5"/>
      <c r="H456" s="115"/>
    </row>
    <row r="457" spans="6:8" s="4" customFormat="1" x14ac:dyDescent="0.25">
      <c r="F457" s="5"/>
      <c r="H457" s="115"/>
    </row>
    <row r="458" spans="6:8" s="4" customFormat="1" x14ac:dyDescent="0.25">
      <c r="F458" s="5"/>
      <c r="H458" s="115"/>
    </row>
    <row r="459" spans="6:8" s="4" customFormat="1" x14ac:dyDescent="0.25">
      <c r="F459" s="5"/>
      <c r="H459" s="115"/>
    </row>
    <row r="460" spans="6:8" s="4" customFormat="1" x14ac:dyDescent="0.25">
      <c r="F460" s="5"/>
      <c r="H460" s="115"/>
    </row>
    <row r="461" spans="6:8" s="4" customFormat="1" x14ac:dyDescent="0.25">
      <c r="F461" s="5"/>
      <c r="H461" s="115"/>
    </row>
    <row r="462" spans="6:8" s="4" customFormat="1" x14ac:dyDescent="0.25">
      <c r="F462" s="5"/>
      <c r="H462" s="115"/>
    </row>
    <row r="463" spans="6:8" s="4" customFormat="1" x14ac:dyDescent="0.25">
      <c r="F463" s="5"/>
      <c r="H463" s="115"/>
    </row>
    <row r="464" spans="6:8" s="4" customFormat="1" x14ac:dyDescent="0.25">
      <c r="F464" s="5"/>
      <c r="H464" s="115"/>
    </row>
    <row r="465" spans="6:8" s="4" customFormat="1" x14ac:dyDescent="0.25">
      <c r="F465" s="5"/>
      <c r="H465" s="115"/>
    </row>
    <row r="466" spans="6:8" s="4" customFormat="1" x14ac:dyDescent="0.25">
      <c r="F466" s="5"/>
      <c r="H466" s="115"/>
    </row>
    <row r="467" spans="6:8" s="4" customFormat="1" x14ac:dyDescent="0.25">
      <c r="F467" s="5"/>
      <c r="H467" s="115"/>
    </row>
    <row r="468" spans="6:8" s="4" customFormat="1" x14ac:dyDescent="0.25">
      <c r="F468" s="5"/>
      <c r="H468" s="115"/>
    </row>
    <row r="469" spans="6:8" s="4" customFormat="1" x14ac:dyDescent="0.25">
      <c r="F469" s="5"/>
      <c r="H469" s="115"/>
    </row>
    <row r="470" spans="6:8" s="4" customFormat="1" x14ac:dyDescent="0.25">
      <c r="F470" s="5"/>
      <c r="H470" s="115"/>
    </row>
    <row r="471" spans="6:8" s="4" customFormat="1" x14ac:dyDescent="0.25">
      <c r="F471" s="5"/>
      <c r="H471" s="115"/>
    </row>
    <row r="472" spans="6:8" s="4" customFormat="1" x14ac:dyDescent="0.25">
      <c r="F472" s="5"/>
      <c r="H472" s="115"/>
    </row>
    <row r="473" spans="6:8" s="4" customFormat="1" x14ac:dyDescent="0.25">
      <c r="F473" s="5"/>
      <c r="H473" s="115"/>
    </row>
    <row r="474" spans="6:8" s="4" customFormat="1" x14ac:dyDescent="0.25">
      <c r="F474" s="5"/>
      <c r="H474" s="115"/>
    </row>
    <row r="475" spans="6:8" s="4" customFormat="1" x14ac:dyDescent="0.25">
      <c r="F475" s="5"/>
      <c r="H475" s="115"/>
    </row>
    <row r="476" spans="6:8" s="4" customFormat="1" x14ac:dyDescent="0.25">
      <c r="F476" s="5"/>
      <c r="H476" s="115"/>
    </row>
    <row r="477" spans="6:8" s="4" customFormat="1" x14ac:dyDescent="0.25">
      <c r="F477" s="5"/>
      <c r="H477" s="115"/>
    </row>
    <row r="478" spans="6:8" s="4" customFormat="1" x14ac:dyDescent="0.25">
      <c r="F478" s="5"/>
      <c r="H478" s="115"/>
    </row>
    <row r="479" spans="6:8" s="4" customFormat="1" x14ac:dyDescent="0.25">
      <c r="F479" s="5"/>
      <c r="H479" s="115"/>
    </row>
    <row r="480" spans="6:8" s="4" customFormat="1" x14ac:dyDescent="0.25">
      <c r="F480" s="5"/>
      <c r="H480" s="115"/>
    </row>
    <row r="481" spans="6:8" s="4" customFormat="1" x14ac:dyDescent="0.25">
      <c r="F481" s="5"/>
      <c r="H481" s="115"/>
    </row>
    <row r="482" spans="6:8" s="4" customFormat="1" x14ac:dyDescent="0.25">
      <c r="F482" s="5"/>
      <c r="H482" s="115"/>
    </row>
    <row r="483" spans="6:8" s="4" customFormat="1" x14ac:dyDescent="0.25">
      <c r="F483" s="5"/>
      <c r="H483" s="115"/>
    </row>
    <row r="484" spans="6:8" s="4" customFormat="1" x14ac:dyDescent="0.25">
      <c r="F484" s="5"/>
      <c r="H484" s="115"/>
    </row>
    <row r="485" spans="6:8" s="4" customFormat="1" x14ac:dyDescent="0.25">
      <c r="F485" s="5"/>
      <c r="H485" s="115"/>
    </row>
    <row r="486" spans="6:8" s="4" customFormat="1" x14ac:dyDescent="0.25">
      <c r="F486" s="5"/>
      <c r="H486" s="115"/>
    </row>
    <row r="487" spans="6:8" s="4" customFormat="1" x14ac:dyDescent="0.25">
      <c r="F487" s="5"/>
      <c r="H487" s="115"/>
    </row>
    <row r="488" spans="6:8" s="4" customFormat="1" x14ac:dyDescent="0.25">
      <c r="F488" s="5"/>
      <c r="H488" s="115"/>
    </row>
    <row r="489" spans="6:8" s="4" customFormat="1" x14ac:dyDescent="0.25">
      <c r="F489" s="5"/>
      <c r="H489" s="115"/>
    </row>
    <row r="490" spans="6:8" s="4" customFormat="1" x14ac:dyDescent="0.25">
      <c r="F490" s="5"/>
      <c r="H490" s="115"/>
    </row>
    <row r="491" spans="6:8" s="4" customFormat="1" x14ac:dyDescent="0.25">
      <c r="F491" s="5"/>
      <c r="H491" s="115"/>
    </row>
    <row r="492" spans="6:8" s="4" customFormat="1" x14ac:dyDescent="0.25">
      <c r="F492" s="5"/>
      <c r="H492" s="115"/>
    </row>
    <row r="493" spans="6:8" s="4" customFormat="1" x14ac:dyDescent="0.25">
      <c r="F493" s="5"/>
      <c r="H493" s="115"/>
    </row>
    <row r="494" spans="6:8" s="4" customFormat="1" x14ac:dyDescent="0.25">
      <c r="F494" s="5"/>
      <c r="H494" s="115"/>
    </row>
    <row r="495" spans="6:8" s="4" customFormat="1" x14ac:dyDescent="0.25">
      <c r="F495" s="5"/>
      <c r="H495" s="115"/>
    </row>
    <row r="496" spans="6:8" s="4" customFormat="1" x14ac:dyDescent="0.25">
      <c r="F496" s="5"/>
      <c r="H496" s="115"/>
    </row>
    <row r="497" spans="6:8" s="4" customFormat="1" x14ac:dyDescent="0.25">
      <c r="F497" s="5"/>
      <c r="H497" s="115"/>
    </row>
    <row r="498" spans="6:8" s="4" customFormat="1" x14ac:dyDescent="0.25">
      <c r="F498" s="5"/>
      <c r="H498" s="115"/>
    </row>
    <row r="499" spans="6:8" s="4" customFormat="1" x14ac:dyDescent="0.25">
      <c r="F499" s="5"/>
      <c r="H499" s="115"/>
    </row>
    <row r="500" spans="6:8" s="4" customFormat="1" x14ac:dyDescent="0.25">
      <c r="F500" s="5"/>
      <c r="H500" s="115"/>
    </row>
    <row r="501" spans="6:8" s="4" customFormat="1" x14ac:dyDescent="0.25">
      <c r="F501" s="5"/>
      <c r="H501" s="115"/>
    </row>
    <row r="502" spans="6:8" s="4" customFormat="1" x14ac:dyDescent="0.25">
      <c r="F502" s="5"/>
      <c r="H502" s="115"/>
    </row>
    <row r="503" spans="6:8" s="4" customFormat="1" x14ac:dyDescent="0.25">
      <c r="F503" s="5"/>
      <c r="H503" s="115"/>
    </row>
    <row r="504" spans="6:8" s="4" customFormat="1" x14ac:dyDescent="0.25">
      <c r="F504" s="5"/>
      <c r="H504" s="115"/>
    </row>
    <row r="505" spans="6:8" s="4" customFormat="1" x14ac:dyDescent="0.25">
      <c r="F505" s="5"/>
      <c r="H505" s="115"/>
    </row>
    <row r="506" spans="6:8" s="4" customFormat="1" x14ac:dyDescent="0.25">
      <c r="F506" s="5"/>
      <c r="H506" s="115"/>
    </row>
    <row r="507" spans="6:8" s="4" customFormat="1" x14ac:dyDescent="0.25">
      <c r="F507" s="5"/>
      <c r="H507" s="115"/>
    </row>
    <row r="508" spans="6:8" s="4" customFormat="1" x14ac:dyDescent="0.25">
      <c r="F508" s="5"/>
      <c r="H508" s="115"/>
    </row>
    <row r="509" spans="6:8" s="4" customFormat="1" x14ac:dyDescent="0.25">
      <c r="F509" s="5"/>
      <c r="H509" s="115"/>
    </row>
    <row r="510" spans="6:8" s="4" customFormat="1" x14ac:dyDescent="0.25">
      <c r="F510" s="5"/>
      <c r="H510" s="115"/>
    </row>
    <row r="511" spans="6:8" s="4" customFormat="1" x14ac:dyDescent="0.25">
      <c r="F511" s="5"/>
      <c r="H511" s="115"/>
    </row>
    <row r="512" spans="6:8" s="4" customFormat="1" x14ac:dyDescent="0.25">
      <c r="F512" s="5"/>
      <c r="H512" s="115"/>
    </row>
    <row r="513" spans="6:8" s="4" customFormat="1" x14ac:dyDescent="0.25">
      <c r="F513" s="5"/>
      <c r="H513" s="115"/>
    </row>
    <row r="514" spans="6:8" s="4" customFormat="1" x14ac:dyDescent="0.25">
      <c r="F514" s="5"/>
      <c r="H514" s="115"/>
    </row>
    <row r="515" spans="6:8" s="4" customFormat="1" x14ac:dyDescent="0.25">
      <c r="F515" s="5"/>
      <c r="H515" s="115"/>
    </row>
    <row r="516" spans="6:8" s="4" customFormat="1" x14ac:dyDescent="0.25">
      <c r="F516" s="5"/>
      <c r="H516" s="115"/>
    </row>
    <row r="517" spans="6:8" s="4" customFormat="1" x14ac:dyDescent="0.25">
      <c r="F517" s="5"/>
      <c r="H517" s="115"/>
    </row>
    <row r="518" spans="6:8" s="4" customFormat="1" x14ac:dyDescent="0.25">
      <c r="F518" s="5"/>
      <c r="H518" s="115"/>
    </row>
    <row r="519" spans="6:8" s="4" customFormat="1" x14ac:dyDescent="0.25">
      <c r="F519" s="5"/>
      <c r="H519" s="115"/>
    </row>
    <row r="520" spans="6:8" s="4" customFormat="1" x14ac:dyDescent="0.25">
      <c r="F520" s="5"/>
      <c r="H520" s="115"/>
    </row>
    <row r="521" spans="6:8" s="4" customFormat="1" x14ac:dyDescent="0.25">
      <c r="F521" s="5"/>
      <c r="H521" s="115"/>
    </row>
    <row r="522" spans="6:8" s="4" customFormat="1" x14ac:dyDescent="0.25">
      <c r="F522" s="5"/>
      <c r="H522" s="115"/>
    </row>
    <row r="523" spans="6:8" s="4" customFormat="1" x14ac:dyDescent="0.25">
      <c r="F523" s="5"/>
      <c r="H523" s="115"/>
    </row>
    <row r="524" spans="6:8" s="4" customFormat="1" x14ac:dyDescent="0.25">
      <c r="F524" s="5"/>
      <c r="H524" s="115"/>
    </row>
    <row r="525" spans="6:8" s="4" customFormat="1" x14ac:dyDescent="0.25">
      <c r="F525" s="5"/>
      <c r="H525" s="115"/>
    </row>
    <row r="526" spans="6:8" s="4" customFormat="1" x14ac:dyDescent="0.25">
      <c r="F526" s="5"/>
      <c r="H526" s="115"/>
    </row>
    <row r="527" spans="6:8" s="4" customFormat="1" x14ac:dyDescent="0.25">
      <c r="F527" s="5"/>
      <c r="H527" s="115"/>
    </row>
    <row r="528" spans="6:8" s="4" customFormat="1" x14ac:dyDescent="0.25">
      <c r="F528" s="5"/>
      <c r="H528" s="115"/>
    </row>
    <row r="529" spans="6:8" s="4" customFormat="1" x14ac:dyDescent="0.25">
      <c r="F529" s="5"/>
      <c r="H529" s="115"/>
    </row>
    <row r="530" spans="6:8" s="4" customFormat="1" x14ac:dyDescent="0.25">
      <c r="F530" s="5"/>
      <c r="H530" s="115"/>
    </row>
    <row r="531" spans="6:8" s="4" customFormat="1" x14ac:dyDescent="0.25">
      <c r="F531" s="5"/>
      <c r="H531" s="115"/>
    </row>
    <row r="532" spans="6:8" s="4" customFormat="1" x14ac:dyDescent="0.25">
      <c r="F532" s="5"/>
      <c r="H532" s="115"/>
    </row>
    <row r="533" spans="6:8" s="4" customFormat="1" x14ac:dyDescent="0.25">
      <c r="F533" s="5"/>
      <c r="H533" s="115"/>
    </row>
    <row r="534" spans="6:8" s="4" customFormat="1" x14ac:dyDescent="0.25">
      <c r="F534" s="5"/>
      <c r="H534" s="115"/>
    </row>
    <row r="535" spans="6:8" s="4" customFormat="1" x14ac:dyDescent="0.25">
      <c r="F535" s="5"/>
      <c r="H535" s="115"/>
    </row>
    <row r="536" spans="6:8" s="4" customFormat="1" x14ac:dyDescent="0.25">
      <c r="F536" s="5"/>
      <c r="H536" s="115"/>
    </row>
    <row r="537" spans="6:8" s="4" customFormat="1" x14ac:dyDescent="0.25">
      <c r="F537" s="5"/>
      <c r="H537" s="115"/>
    </row>
    <row r="538" spans="6:8" s="4" customFormat="1" x14ac:dyDescent="0.25">
      <c r="F538" s="5"/>
      <c r="H538" s="115"/>
    </row>
    <row r="539" spans="6:8" s="4" customFormat="1" x14ac:dyDescent="0.25">
      <c r="F539" s="5"/>
      <c r="H539" s="115"/>
    </row>
    <row r="540" spans="6:8" s="4" customFormat="1" x14ac:dyDescent="0.25">
      <c r="F540" s="5"/>
      <c r="H540" s="115"/>
    </row>
    <row r="541" spans="6:8" s="4" customFormat="1" x14ac:dyDescent="0.25">
      <c r="F541" s="5"/>
      <c r="H541" s="115"/>
    </row>
    <row r="542" spans="6:8" s="4" customFormat="1" x14ac:dyDescent="0.25">
      <c r="F542" s="5"/>
      <c r="H542" s="115"/>
    </row>
    <row r="543" spans="6:8" s="4" customFormat="1" x14ac:dyDescent="0.25">
      <c r="F543" s="5"/>
      <c r="H543" s="115"/>
    </row>
    <row r="544" spans="6:8" s="4" customFormat="1" x14ac:dyDescent="0.25">
      <c r="F544" s="5"/>
      <c r="H544" s="115"/>
    </row>
    <row r="545" spans="6:8" s="4" customFormat="1" x14ac:dyDescent="0.25">
      <c r="F545" s="5"/>
      <c r="H545" s="115"/>
    </row>
    <row r="546" spans="6:8" s="4" customFormat="1" x14ac:dyDescent="0.25">
      <c r="F546" s="5"/>
      <c r="H546" s="115"/>
    </row>
    <row r="547" spans="6:8" s="4" customFormat="1" x14ac:dyDescent="0.25">
      <c r="F547" s="5"/>
      <c r="H547" s="115"/>
    </row>
    <row r="548" spans="6:8" s="4" customFormat="1" x14ac:dyDescent="0.25">
      <c r="F548" s="5"/>
      <c r="H548" s="115"/>
    </row>
    <row r="549" spans="6:8" s="4" customFormat="1" x14ac:dyDescent="0.25">
      <c r="F549" s="5"/>
      <c r="H549" s="115"/>
    </row>
    <row r="550" spans="6:8" s="4" customFormat="1" x14ac:dyDescent="0.25">
      <c r="F550" s="5"/>
      <c r="H550" s="115"/>
    </row>
    <row r="551" spans="6:8" s="4" customFormat="1" x14ac:dyDescent="0.25">
      <c r="F551" s="5"/>
      <c r="H551" s="115"/>
    </row>
    <row r="552" spans="6:8" s="4" customFormat="1" x14ac:dyDescent="0.25">
      <c r="F552" s="5"/>
      <c r="H552" s="115"/>
    </row>
    <row r="553" spans="6:8" s="4" customFormat="1" x14ac:dyDescent="0.25">
      <c r="F553" s="5"/>
      <c r="H553" s="115"/>
    </row>
    <row r="554" spans="6:8" s="4" customFormat="1" x14ac:dyDescent="0.25">
      <c r="F554" s="5"/>
      <c r="H554" s="115"/>
    </row>
    <row r="555" spans="6:8" s="4" customFormat="1" x14ac:dyDescent="0.25">
      <c r="F555" s="5"/>
      <c r="H555" s="115"/>
    </row>
    <row r="556" spans="6:8" s="4" customFormat="1" x14ac:dyDescent="0.25">
      <c r="F556" s="5"/>
      <c r="H556" s="115"/>
    </row>
    <row r="557" spans="6:8" s="4" customFormat="1" x14ac:dyDescent="0.25">
      <c r="F557" s="5"/>
      <c r="H557" s="115"/>
    </row>
    <row r="558" spans="6:8" s="4" customFormat="1" x14ac:dyDescent="0.25">
      <c r="F558" s="5"/>
      <c r="H558" s="115"/>
    </row>
    <row r="559" spans="6:8" s="4" customFormat="1" x14ac:dyDescent="0.25">
      <c r="F559" s="5"/>
      <c r="H559" s="115"/>
    </row>
    <row r="560" spans="6:8" s="4" customFormat="1" x14ac:dyDescent="0.25">
      <c r="F560" s="5"/>
      <c r="H560" s="115"/>
    </row>
    <row r="561" spans="6:8" s="4" customFormat="1" x14ac:dyDescent="0.25">
      <c r="F561" s="5"/>
      <c r="H561" s="115"/>
    </row>
    <row r="562" spans="6:8" s="4" customFormat="1" x14ac:dyDescent="0.25">
      <c r="F562" s="5"/>
      <c r="H562" s="115"/>
    </row>
    <row r="563" spans="6:8" s="4" customFormat="1" x14ac:dyDescent="0.25">
      <c r="F563" s="5"/>
      <c r="H563" s="115"/>
    </row>
    <row r="564" spans="6:8" s="4" customFormat="1" x14ac:dyDescent="0.25">
      <c r="F564" s="5"/>
      <c r="H564" s="115"/>
    </row>
    <row r="565" spans="6:8" s="4" customFormat="1" x14ac:dyDescent="0.25">
      <c r="F565" s="5"/>
      <c r="H565" s="115"/>
    </row>
    <row r="566" spans="6:8" s="4" customFormat="1" x14ac:dyDescent="0.25">
      <c r="F566" s="5"/>
      <c r="H566" s="115"/>
    </row>
    <row r="567" spans="6:8" s="4" customFormat="1" x14ac:dyDescent="0.25">
      <c r="F567" s="5"/>
      <c r="H567" s="115"/>
    </row>
    <row r="568" spans="6:8" s="4" customFormat="1" x14ac:dyDescent="0.25">
      <c r="F568" s="5"/>
      <c r="H568" s="115"/>
    </row>
    <row r="569" spans="6:8" s="4" customFormat="1" x14ac:dyDescent="0.25">
      <c r="F569" s="5"/>
      <c r="H569" s="115"/>
    </row>
    <row r="570" spans="6:8" s="4" customFormat="1" x14ac:dyDescent="0.25">
      <c r="F570" s="5"/>
      <c r="H570" s="115"/>
    </row>
    <row r="571" spans="6:8" s="4" customFormat="1" x14ac:dyDescent="0.25">
      <c r="F571" s="5"/>
      <c r="H571" s="115"/>
    </row>
    <row r="572" spans="6:8" s="4" customFormat="1" x14ac:dyDescent="0.25">
      <c r="F572" s="5"/>
      <c r="H572" s="115"/>
    </row>
    <row r="573" spans="6:8" s="4" customFormat="1" x14ac:dyDescent="0.25">
      <c r="F573" s="5"/>
      <c r="H573" s="115"/>
    </row>
    <row r="574" spans="6:8" s="4" customFormat="1" x14ac:dyDescent="0.25">
      <c r="F574" s="5"/>
      <c r="H574" s="115"/>
    </row>
    <row r="575" spans="6:8" s="4" customFormat="1" x14ac:dyDescent="0.25">
      <c r="F575" s="5"/>
      <c r="H575" s="115"/>
    </row>
    <row r="576" spans="6:8" s="4" customFormat="1" x14ac:dyDescent="0.25">
      <c r="F576" s="5"/>
      <c r="H576" s="115"/>
    </row>
    <row r="577" spans="6:8" s="4" customFormat="1" x14ac:dyDescent="0.25">
      <c r="F577" s="5"/>
      <c r="H577" s="115"/>
    </row>
    <row r="578" spans="6:8" s="4" customFormat="1" x14ac:dyDescent="0.25">
      <c r="F578" s="5"/>
      <c r="H578" s="115"/>
    </row>
    <row r="579" spans="6:8" s="4" customFormat="1" x14ac:dyDescent="0.25">
      <c r="F579" s="5"/>
      <c r="H579" s="115"/>
    </row>
    <row r="580" spans="6:8" s="4" customFormat="1" x14ac:dyDescent="0.25">
      <c r="F580" s="5"/>
      <c r="H580" s="115"/>
    </row>
    <row r="581" spans="6:8" s="4" customFormat="1" x14ac:dyDescent="0.25">
      <c r="F581" s="5"/>
      <c r="H581" s="115"/>
    </row>
    <row r="582" spans="6:8" s="4" customFormat="1" x14ac:dyDescent="0.25">
      <c r="F582" s="5"/>
      <c r="H582" s="115"/>
    </row>
    <row r="583" spans="6:8" s="4" customFormat="1" x14ac:dyDescent="0.25">
      <c r="F583" s="5"/>
      <c r="H583" s="115"/>
    </row>
    <row r="584" spans="6:8" s="4" customFormat="1" x14ac:dyDescent="0.25">
      <c r="F584" s="5"/>
      <c r="H584" s="115"/>
    </row>
    <row r="585" spans="6:8" s="4" customFormat="1" x14ac:dyDescent="0.25">
      <c r="F585" s="5"/>
      <c r="H585" s="115"/>
    </row>
    <row r="586" spans="6:8" s="4" customFormat="1" x14ac:dyDescent="0.25">
      <c r="F586" s="5"/>
      <c r="H586" s="115"/>
    </row>
    <row r="587" spans="6:8" s="4" customFormat="1" x14ac:dyDescent="0.25">
      <c r="F587" s="5"/>
      <c r="H587" s="115"/>
    </row>
    <row r="588" spans="6:8" s="4" customFormat="1" x14ac:dyDescent="0.25">
      <c r="F588" s="5"/>
      <c r="H588" s="115"/>
    </row>
    <row r="589" spans="6:8" s="4" customFormat="1" x14ac:dyDescent="0.25">
      <c r="F589" s="5"/>
      <c r="H589" s="115"/>
    </row>
    <row r="590" spans="6:8" s="4" customFormat="1" x14ac:dyDescent="0.25">
      <c r="F590" s="5"/>
      <c r="H590" s="115"/>
    </row>
    <row r="591" spans="6:8" s="4" customFormat="1" x14ac:dyDescent="0.25">
      <c r="F591" s="5"/>
      <c r="H591" s="115"/>
    </row>
    <row r="592" spans="6:8" s="4" customFormat="1" x14ac:dyDescent="0.25">
      <c r="F592" s="5"/>
      <c r="H592" s="115"/>
    </row>
    <row r="593" spans="6:8" s="4" customFormat="1" x14ac:dyDescent="0.25">
      <c r="F593" s="5"/>
      <c r="H593" s="115"/>
    </row>
    <row r="594" spans="6:8" s="4" customFormat="1" x14ac:dyDescent="0.25">
      <c r="F594" s="5"/>
      <c r="H594" s="115"/>
    </row>
    <row r="595" spans="6:8" s="4" customFormat="1" x14ac:dyDescent="0.25">
      <c r="F595" s="5"/>
      <c r="H595" s="115"/>
    </row>
    <row r="596" spans="6:8" s="4" customFormat="1" x14ac:dyDescent="0.25">
      <c r="F596" s="5"/>
      <c r="H596" s="115"/>
    </row>
    <row r="597" spans="6:8" s="4" customFormat="1" x14ac:dyDescent="0.25">
      <c r="F597" s="5"/>
      <c r="H597" s="115"/>
    </row>
    <row r="598" spans="6:8" s="4" customFormat="1" x14ac:dyDescent="0.25">
      <c r="F598" s="5"/>
      <c r="H598" s="115"/>
    </row>
    <row r="599" spans="6:8" s="4" customFormat="1" x14ac:dyDescent="0.25">
      <c r="F599" s="5"/>
      <c r="H599" s="115"/>
    </row>
    <row r="600" spans="6:8" s="4" customFormat="1" x14ac:dyDescent="0.25">
      <c r="F600" s="5"/>
      <c r="H600" s="115"/>
    </row>
    <row r="601" spans="6:8" s="4" customFormat="1" x14ac:dyDescent="0.25">
      <c r="F601" s="5"/>
      <c r="H601" s="115"/>
    </row>
    <row r="602" spans="6:8" s="4" customFormat="1" x14ac:dyDescent="0.25">
      <c r="F602" s="5"/>
      <c r="H602" s="115"/>
    </row>
    <row r="603" spans="6:8" s="4" customFormat="1" x14ac:dyDescent="0.25">
      <c r="F603" s="5"/>
      <c r="H603" s="115"/>
    </row>
    <row r="604" spans="6:8" s="4" customFormat="1" x14ac:dyDescent="0.25">
      <c r="F604" s="5"/>
      <c r="H604" s="115"/>
    </row>
    <row r="605" spans="6:8" s="4" customFormat="1" x14ac:dyDescent="0.25">
      <c r="F605" s="5"/>
      <c r="H605" s="115"/>
    </row>
    <row r="606" spans="6:8" s="4" customFormat="1" x14ac:dyDescent="0.25">
      <c r="F606" s="5"/>
      <c r="H606" s="115"/>
    </row>
    <row r="607" spans="6:8" s="4" customFormat="1" x14ac:dyDescent="0.25">
      <c r="F607" s="5"/>
      <c r="H607" s="115"/>
    </row>
    <row r="608" spans="6:8" s="4" customFormat="1" x14ac:dyDescent="0.25">
      <c r="F608" s="5"/>
      <c r="H608" s="115"/>
    </row>
    <row r="609" spans="6:8" s="4" customFormat="1" x14ac:dyDescent="0.25">
      <c r="F609" s="5"/>
      <c r="H609" s="115"/>
    </row>
    <row r="610" spans="6:8" s="4" customFormat="1" x14ac:dyDescent="0.25">
      <c r="F610" s="5"/>
      <c r="H610" s="115"/>
    </row>
    <row r="611" spans="6:8" s="4" customFormat="1" x14ac:dyDescent="0.25">
      <c r="F611" s="5"/>
      <c r="H611" s="115"/>
    </row>
    <row r="612" spans="6:8" s="4" customFormat="1" x14ac:dyDescent="0.25">
      <c r="F612" s="5"/>
      <c r="H612" s="115"/>
    </row>
    <row r="613" spans="6:8" s="4" customFormat="1" x14ac:dyDescent="0.25">
      <c r="F613" s="5"/>
      <c r="H613" s="115"/>
    </row>
    <row r="614" spans="6:8" s="4" customFormat="1" x14ac:dyDescent="0.25">
      <c r="F614" s="5"/>
      <c r="H614" s="115"/>
    </row>
    <row r="615" spans="6:8" s="4" customFormat="1" x14ac:dyDescent="0.25">
      <c r="F615" s="5"/>
      <c r="H615" s="115"/>
    </row>
    <row r="616" spans="6:8" s="4" customFormat="1" x14ac:dyDescent="0.25">
      <c r="F616" s="5"/>
      <c r="H616" s="115"/>
    </row>
    <row r="617" spans="6:8" s="4" customFormat="1" x14ac:dyDescent="0.25">
      <c r="F617" s="5"/>
      <c r="H617" s="115"/>
    </row>
    <row r="618" spans="6:8" s="4" customFormat="1" x14ac:dyDescent="0.25">
      <c r="F618" s="5"/>
      <c r="H618" s="115"/>
    </row>
    <row r="619" spans="6:8" s="4" customFormat="1" x14ac:dyDescent="0.25">
      <c r="F619" s="5"/>
      <c r="H619" s="115"/>
    </row>
    <row r="620" spans="6:8" s="4" customFormat="1" x14ac:dyDescent="0.25">
      <c r="F620" s="5"/>
      <c r="H620" s="115"/>
    </row>
    <row r="621" spans="6:8" s="4" customFormat="1" x14ac:dyDescent="0.25">
      <c r="F621" s="5"/>
      <c r="H621" s="115"/>
    </row>
    <row r="622" spans="6:8" s="4" customFormat="1" x14ac:dyDescent="0.25">
      <c r="F622" s="5"/>
      <c r="H622" s="115"/>
    </row>
    <row r="623" spans="6:8" s="4" customFormat="1" x14ac:dyDescent="0.25">
      <c r="F623" s="5"/>
      <c r="H623" s="115"/>
    </row>
    <row r="624" spans="6:8" s="4" customFormat="1" x14ac:dyDescent="0.25">
      <c r="F624" s="5"/>
      <c r="H624" s="115"/>
    </row>
    <row r="625" spans="6:8" s="4" customFormat="1" x14ac:dyDescent="0.25">
      <c r="F625" s="5"/>
      <c r="H625" s="115"/>
    </row>
    <row r="626" spans="6:8" s="4" customFormat="1" x14ac:dyDescent="0.25">
      <c r="F626" s="5"/>
      <c r="H626" s="115"/>
    </row>
    <row r="627" spans="6:8" s="4" customFormat="1" x14ac:dyDescent="0.25">
      <c r="F627" s="5"/>
      <c r="H627" s="115"/>
    </row>
    <row r="628" spans="6:8" s="4" customFormat="1" x14ac:dyDescent="0.25">
      <c r="F628" s="5"/>
      <c r="H628" s="115"/>
    </row>
    <row r="629" spans="6:8" s="4" customFormat="1" x14ac:dyDescent="0.25">
      <c r="F629" s="5"/>
      <c r="H629" s="115"/>
    </row>
    <row r="630" spans="6:8" s="4" customFormat="1" x14ac:dyDescent="0.25">
      <c r="F630" s="5"/>
      <c r="H630" s="115"/>
    </row>
    <row r="631" spans="6:8" s="4" customFormat="1" x14ac:dyDescent="0.25">
      <c r="F631" s="5"/>
      <c r="H631" s="115"/>
    </row>
    <row r="632" spans="6:8" s="4" customFormat="1" x14ac:dyDescent="0.25">
      <c r="F632" s="5"/>
      <c r="H632" s="115"/>
    </row>
    <row r="633" spans="6:8" s="4" customFormat="1" x14ac:dyDescent="0.25">
      <c r="F633" s="5"/>
      <c r="H633" s="115"/>
    </row>
    <row r="634" spans="6:8" s="4" customFormat="1" x14ac:dyDescent="0.25">
      <c r="F634" s="5"/>
      <c r="H634" s="115"/>
    </row>
    <row r="635" spans="6:8" s="4" customFormat="1" x14ac:dyDescent="0.25">
      <c r="F635" s="5"/>
      <c r="H635" s="115"/>
    </row>
    <row r="636" spans="6:8" s="4" customFormat="1" x14ac:dyDescent="0.25">
      <c r="F636" s="5"/>
      <c r="H636" s="115"/>
    </row>
    <row r="637" spans="6:8" s="4" customFormat="1" x14ac:dyDescent="0.25">
      <c r="F637" s="5"/>
      <c r="H637" s="115"/>
    </row>
    <row r="638" spans="6:8" s="4" customFormat="1" x14ac:dyDescent="0.25">
      <c r="F638" s="5"/>
      <c r="H638" s="115"/>
    </row>
    <row r="639" spans="6:8" s="4" customFormat="1" x14ac:dyDescent="0.25">
      <c r="F639" s="5"/>
      <c r="H639" s="115"/>
    </row>
    <row r="640" spans="6:8" s="4" customFormat="1" x14ac:dyDescent="0.25">
      <c r="F640" s="5"/>
      <c r="H640" s="115"/>
    </row>
    <row r="641" spans="6:8" s="4" customFormat="1" x14ac:dyDescent="0.25">
      <c r="F641" s="5"/>
      <c r="H641" s="115"/>
    </row>
    <row r="642" spans="6:8" s="4" customFormat="1" x14ac:dyDescent="0.25">
      <c r="F642" s="5"/>
      <c r="H642" s="115"/>
    </row>
    <row r="643" spans="6:8" s="4" customFormat="1" x14ac:dyDescent="0.25">
      <c r="F643" s="5"/>
      <c r="H643" s="115"/>
    </row>
    <row r="644" spans="6:8" s="4" customFormat="1" x14ac:dyDescent="0.25">
      <c r="F644" s="5"/>
      <c r="H644" s="115"/>
    </row>
    <row r="645" spans="6:8" s="4" customFormat="1" x14ac:dyDescent="0.25">
      <c r="F645" s="5"/>
      <c r="H645" s="115"/>
    </row>
    <row r="646" spans="6:8" s="4" customFormat="1" x14ac:dyDescent="0.25">
      <c r="F646" s="5"/>
      <c r="H646" s="115"/>
    </row>
    <row r="647" spans="6:8" s="4" customFormat="1" x14ac:dyDescent="0.25">
      <c r="F647" s="5"/>
      <c r="H647" s="115"/>
    </row>
    <row r="648" spans="6:8" s="4" customFormat="1" x14ac:dyDescent="0.25">
      <c r="F648" s="5"/>
      <c r="H648" s="115"/>
    </row>
    <row r="649" spans="6:8" s="4" customFormat="1" x14ac:dyDescent="0.25">
      <c r="F649" s="5"/>
      <c r="H649" s="115"/>
    </row>
    <row r="650" spans="6:8" s="4" customFormat="1" x14ac:dyDescent="0.25">
      <c r="F650" s="5"/>
      <c r="H650" s="115"/>
    </row>
    <row r="651" spans="6:8" s="4" customFormat="1" x14ac:dyDescent="0.25">
      <c r="F651" s="5"/>
      <c r="H651" s="115"/>
    </row>
    <row r="652" spans="6:8" s="4" customFormat="1" x14ac:dyDescent="0.25">
      <c r="F652" s="5"/>
      <c r="H652" s="115"/>
    </row>
    <row r="653" spans="6:8" s="4" customFormat="1" x14ac:dyDescent="0.25">
      <c r="F653" s="5"/>
      <c r="H653" s="115"/>
    </row>
    <row r="654" spans="6:8" s="4" customFormat="1" x14ac:dyDescent="0.25">
      <c r="F654" s="5"/>
      <c r="H654" s="115"/>
    </row>
    <row r="655" spans="6:8" s="4" customFormat="1" x14ac:dyDescent="0.25">
      <c r="F655" s="5"/>
      <c r="H655" s="115"/>
    </row>
    <row r="656" spans="6:8" s="4" customFormat="1" x14ac:dyDescent="0.25">
      <c r="F656" s="5"/>
      <c r="H656" s="115"/>
    </row>
    <row r="657" spans="6:8" s="4" customFormat="1" x14ac:dyDescent="0.25">
      <c r="F657" s="5"/>
      <c r="H657" s="115"/>
    </row>
    <row r="658" spans="6:8" s="4" customFormat="1" x14ac:dyDescent="0.25">
      <c r="F658" s="5"/>
      <c r="H658" s="115"/>
    </row>
    <row r="659" spans="6:8" s="4" customFormat="1" x14ac:dyDescent="0.25">
      <c r="F659" s="5"/>
      <c r="H659" s="115"/>
    </row>
    <row r="660" spans="6:8" s="4" customFormat="1" x14ac:dyDescent="0.25">
      <c r="F660" s="5"/>
      <c r="H660" s="115"/>
    </row>
    <row r="661" spans="6:8" s="4" customFormat="1" x14ac:dyDescent="0.25">
      <c r="F661" s="5"/>
      <c r="H661" s="115"/>
    </row>
    <row r="662" spans="6:8" s="4" customFormat="1" x14ac:dyDescent="0.25">
      <c r="F662" s="5"/>
      <c r="H662" s="115"/>
    </row>
    <row r="663" spans="6:8" s="4" customFormat="1" x14ac:dyDescent="0.25">
      <c r="F663" s="5"/>
      <c r="H663" s="115"/>
    </row>
    <row r="664" spans="6:8" s="4" customFormat="1" x14ac:dyDescent="0.25">
      <c r="F664" s="5"/>
      <c r="H664" s="115"/>
    </row>
    <row r="665" spans="6:8" s="4" customFormat="1" x14ac:dyDescent="0.25">
      <c r="F665" s="5"/>
      <c r="H665" s="115"/>
    </row>
    <row r="666" spans="6:8" s="4" customFormat="1" x14ac:dyDescent="0.25">
      <c r="F666" s="5"/>
      <c r="H666" s="115"/>
    </row>
    <row r="667" spans="6:8" s="4" customFormat="1" x14ac:dyDescent="0.25">
      <c r="F667" s="5"/>
      <c r="H667" s="115"/>
    </row>
    <row r="668" spans="6:8" s="4" customFormat="1" x14ac:dyDescent="0.25">
      <c r="F668" s="5"/>
      <c r="H668" s="115"/>
    </row>
    <row r="669" spans="6:8" s="4" customFormat="1" x14ac:dyDescent="0.25">
      <c r="F669" s="5"/>
      <c r="H669" s="115"/>
    </row>
    <row r="670" spans="6:8" s="4" customFormat="1" x14ac:dyDescent="0.25">
      <c r="F670" s="5"/>
      <c r="H670" s="115"/>
    </row>
    <row r="671" spans="6:8" s="4" customFormat="1" x14ac:dyDescent="0.25">
      <c r="F671" s="5"/>
      <c r="H671" s="115"/>
    </row>
    <row r="672" spans="6:8" s="4" customFormat="1" x14ac:dyDescent="0.25">
      <c r="F672" s="5"/>
      <c r="H672" s="115"/>
    </row>
    <row r="673" spans="6:8" s="4" customFormat="1" x14ac:dyDescent="0.25">
      <c r="F673" s="5"/>
      <c r="H673" s="115"/>
    </row>
    <row r="674" spans="6:8" s="4" customFormat="1" x14ac:dyDescent="0.25">
      <c r="F674" s="5"/>
      <c r="H674" s="115"/>
    </row>
    <row r="675" spans="6:8" s="4" customFormat="1" x14ac:dyDescent="0.25">
      <c r="F675" s="5"/>
      <c r="H675" s="115"/>
    </row>
    <row r="676" spans="6:8" s="4" customFormat="1" x14ac:dyDescent="0.25">
      <c r="F676" s="5"/>
      <c r="H676" s="115"/>
    </row>
    <row r="677" spans="6:8" s="4" customFormat="1" x14ac:dyDescent="0.25">
      <c r="F677" s="5"/>
      <c r="H677" s="115"/>
    </row>
    <row r="678" spans="6:8" s="4" customFormat="1" x14ac:dyDescent="0.25">
      <c r="F678" s="5"/>
      <c r="H678" s="115"/>
    </row>
    <row r="679" spans="6:8" s="4" customFormat="1" x14ac:dyDescent="0.25">
      <c r="F679" s="5"/>
      <c r="H679" s="115"/>
    </row>
    <row r="680" spans="6:8" s="4" customFormat="1" x14ac:dyDescent="0.25">
      <c r="F680" s="5"/>
      <c r="H680" s="115"/>
    </row>
    <row r="681" spans="6:8" s="4" customFormat="1" x14ac:dyDescent="0.25">
      <c r="F681" s="5"/>
      <c r="H681" s="115"/>
    </row>
    <row r="682" spans="6:8" s="4" customFormat="1" x14ac:dyDescent="0.25">
      <c r="F682" s="5"/>
      <c r="H682" s="115"/>
    </row>
    <row r="683" spans="6:8" s="4" customFormat="1" x14ac:dyDescent="0.25">
      <c r="F683" s="5"/>
      <c r="H683" s="115"/>
    </row>
    <row r="684" spans="6:8" s="4" customFormat="1" x14ac:dyDescent="0.25">
      <c r="F684" s="5"/>
      <c r="H684" s="115"/>
    </row>
    <row r="685" spans="6:8" s="4" customFormat="1" x14ac:dyDescent="0.25">
      <c r="F685" s="5"/>
      <c r="H685" s="115"/>
    </row>
    <row r="686" spans="6:8" s="4" customFormat="1" x14ac:dyDescent="0.25">
      <c r="F686" s="5"/>
      <c r="H686" s="115"/>
    </row>
    <row r="687" spans="6:8" s="4" customFormat="1" x14ac:dyDescent="0.25">
      <c r="F687" s="5"/>
      <c r="H687" s="115"/>
    </row>
    <row r="688" spans="6:8" s="4" customFormat="1" x14ac:dyDescent="0.25">
      <c r="F688" s="5"/>
      <c r="H688" s="115"/>
    </row>
    <row r="689" spans="6:8" s="4" customFormat="1" x14ac:dyDescent="0.25">
      <c r="F689" s="5"/>
      <c r="H689" s="115"/>
    </row>
    <row r="690" spans="6:8" s="4" customFormat="1" x14ac:dyDescent="0.25">
      <c r="F690" s="5"/>
      <c r="H690" s="115"/>
    </row>
    <row r="691" spans="6:8" s="4" customFormat="1" x14ac:dyDescent="0.25">
      <c r="F691" s="5"/>
      <c r="H691" s="115"/>
    </row>
    <row r="692" spans="6:8" s="4" customFormat="1" x14ac:dyDescent="0.25">
      <c r="F692" s="5"/>
      <c r="H692" s="115"/>
    </row>
    <row r="693" spans="6:8" s="4" customFormat="1" x14ac:dyDescent="0.25">
      <c r="F693" s="5"/>
      <c r="H693" s="115"/>
    </row>
    <row r="694" spans="6:8" s="4" customFormat="1" x14ac:dyDescent="0.25">
      <c r="F694" s="5"/>
      <c r="H694" s="115"/>
    </row>
    <row r="695" spans="6:8" s="4" customFormat="1" x14ac:dyDescent="0.25">
      <c r="F695" s="5"/>
      <c r="H695" s="115"/>
    </row>
    <row r="696" spans="6:8" s="4" customFormat="1" x14ac:dyDescent="0.25">
      <c r="F696" s="5"/>
      <c r="H696" s="115"/>
    </row>
    <row r="697" spans="6:8" s="4" customFormat="1" x14ac:dyDescent="0.25">
      <c r="F697" s="5"/>
      <c r="H697" s="115"/>
    </row>
    <row r="698" spans="6:8" s="4" customFormat="1" x14ac:dyDescent="0.25">
      <c r="F698" s="5"/>
      <c r="H698" s="115"/>
    </row>
    <row r="699" spans="6:8" s="4" customFormat="1" x14ac:dyDescent="0.25">
      <c r="F699" s="5"/>
      <c r="H699" s="115"/>
    </row>
    <row r="700" spans="6:8" s="4" customFormat="1" x14ac:dyDescent="0.25">
      <c r="F700" s="5"/>
      <c r="H700" s="115"/>
    </row>
    <row r="701" spans="6:8" s="4" customFormat="1" x14ac:dyDescent="0.25">
      <c r="F701" s="5"/>
      <c r="H701" s="115"/>
    </row>
    <row r="702" spans="6:8" s="4" customFormat="1" x14ac:dyDescent="0.25">
      <c r="F702" s="5"/>
      <c r="H702" s="115"/>
    </row>
    <row r="703" spans="6:8" s="4" customFormat="1" x14ac:dyDescent="0.25">
      <c r="F703" s="5"/>
      <c r="H703" s="115"/>
    </row>
    <row r="704" spans="6:8" s="4" customFormat="1" x14ac:dyDescent="0.25">
      <c r="F704" s="5"/>
      <c r="H704" s="115"/>
    </row>
    <row r="705" spans="6:8" s="4" customFormat="1" x14ac:dyDescent="0.25">
      <c r="F705" s="5"/>
      <c r="H705" s="115"/>
    </row>
    <row r="706" spans="6:8" s="4" customFormat="1" x14ac:dyDescent="0.25">
      <c r="F706" s="5"/>
      <c r="H706" s="115"/>
    </row>
    <row r="707" spans="6:8" s="4" customFormat="1" x14ac:dyDescent="0.25">
      <c r="F707" s="5"/>
      <c r="H707" s="115"/>
    </row>
    <row r="708" spans="6:8" s="4" customFormat="1" x14ac:dyDescent="0.25">
      <c r="F708" s="5"/>
      <c r="H708" s="115"/>
    </row>
    <row r="709" spans="6:8" s="4" customFormat="1" x14ac:dyDescent="0.25">
      <c r="F709" s="5"/>
      <c r="H709" s="115"/>
    </row>
    <row r="710" spans="6:8" s="4" customFormat="1" x14ac:dyDescent="0.25">
      <c r="F710" s="5"/>
      <c r="H710" s="115"/>
    </row>
    <row r="711" spans="6:8" s="4" customFormat="1" x14ac:dyDescent="0.25">
      <c r="F711" s="5"/>
      <c r="H711" s="115"/>
    </row>
    <row r="712" spans="6:8" s="4" customFormat="1" x14ac:dyDescent="0.25">
      <c r="F712" s="5"/>
      <c r="H712" s="115"/>
    </row>
    <row r="713" spans="6:8" s="4" customFormat="1" x14ac:dyDescent="0.25">
      <c r="F713" s="5"/>
      <c r="H713" s="115"/>
    </row>
    <row r="714" spans="6:8" s="4" customFormat="1" x14ac:dyDescent="0.25">
      <c r="F714" s="5"/>
      <c r="H714" s="115"/>
    </row>
    <row r="715" spans="6:8" s="4" customFormat="1" x14ac:dyDescent="0.25">
      <c r="F715" s="5"/>
      <c r="H715" s="115"/>
    </row>
    <row r="716" spans="6:8" s="4" customFormat="1" x14ac:dyDescent="0.25">
      <c r="F716" s="5"/>
      <c r="H716" s="115"/>
    </row>
    <row r="717" spans="6:8" s="4" customFormat="1" x14ac:dyDescent="0.25">
      <c r="F717" s="5"/>
      <c r="H717" s="115"/>
    </row>
    <row r="718" spans="6:8" s="4" customFormat="1" x14ac:dyDescent="0.25">
      <c r="F718" s="5"/>
      <c r="H718" s="115"/>
    </row>
    <row r="719" spans="6:8" s="4" customFormat="1" x14ac:dyDescent="0.25">
      <c r="F719" s="5"/>
      <c r="H719" s="115"/>
    </row>
    <row r="720" spans="6:8" s="4" customFormat="1" x14ac:dyDescent="0.25">
      <c r="F720" s="5"/>
      <c r="H720" s="115"/>
    </row>
    <row r="721" spans="6:8" s="4" customFormat="1" x14ac:dyDescent="0.25">
      <c r="F721" s="5"/>
      <c r="H721" s="115"/>
    </row>
    <row r="722" spans="6:8" s="4" customFormat="1" x14ac:dyDescent="0.25">
      <c r="F722" s="5"/>
      <c r="H722" s="115"/>
    </row>
    <row r="723" spans="6:8" s="4" customFormat="1" x14ac:dyDescent="0.25">
      <c r="F723" s="5"/>
      <c r="H723" s="115"/>
    </row>
    <row r="724" spans="6:8" s="4" customFormat="1" x14ac:dyDescent="0.25">
      <c r="F724" s="5"/>
      <c r="H724" s="115"/>
    </row>
    <row r="725" spans="6:8" s="4" customFormat="1" x14ac:dyDescent="0.25">
      <c r="F725" s="5"/>
      <c r="H725" s="115"/>
    </row>
    <row r="726" spans="6:8" s="4" customFormat="1" x14ac:dyDescent="0.25">
      <c r="F726" s="5"/>
      <c r="H726" s="115"/>
    </row>
    <row r="727" spans="6:8" s="4" customFormat="1" x14ac:dyDescent="0.25">
      <c r="F727" s="5"/>
      <c r="H727" s="115"/>
    </row>
    <row r="728" spans="6:8" s="4" customFormat="1" x14ac:dyDescent="0.25">
      <c r="F728" s="5"/>
      <c r="H728" s="115"/>
    </row>
    <row r="729" spans="6:8" s="4" customFormat="1" x14ac:dyDescent="0.25">
      <c r="F729" s="5"/>
      <c r="H729" s="115"/>
    </row>
    <row r="730" spans="6:8" s="4" customFormat="1" x14ac:dyDescent="0.25">
      <c r="F730" s="5"/>
      <c r="H730" s="115"/>
    </row>
    <row r="731" spans="6:8" s="4" customFormat="1" x14ac:dyDescent="0.25">
      <c r="F731" s="5"/>
      <c r="H731" s="115"/>
    </row>
    <row r="732" spans="6:8" s="4" customFormat="1" x14ac:dyDescent="0.25">
      <c r="F732" s="5"/>
      <c r="H732" s="115"/>
    </row>
    <row r="733" spans="6:8" s="4" customFormat="1" x14ac:dyDescent="0.25">
      <c r="F733" s="5"/>
      <c r="H733" s="115"/>
    </row>
    <row r="734" spans="6:8" s="4" customFormat="1" x14ac:dyDescent="0.25">
      <c r="F734" s="5"/>
      <c r="H734" s="115"/>
    </row>
    <row r="735" spans="6:8" s="4" customFormat="1" x14ac:dyDescent="0.25">
      <c r="F735" s="5"/>
      <c r="H735" s="115"/>
    </row>
    <row r="736" spans="6:8" s="4" customFormat="1" x14ac:dyDescent="0.25">
      <c r="F736" s="5"/>
      <c r="H736" s="115"/>
    </row>
    <row r="737" spans="6:8" s="4" customFormat="1" x14ac:dyDescent="0.25">
      <c r="F737" s="5"/>
      <c r="H737" s="115"/>
    </row>
    <row r="738" spans="6:8" s="4" customFormat="1" x14ac:dyDescent="0.25">
      <c r="F738" s="5"/>
      <c r="H738" s="115"/>
    </row>
    <row r="739" spans="6:8" s="4" customFormat="1" x14ac:dyDescent="0.25">
      <c r="F739" s="5"/>
      <c r="H739" s="115"/>
    </row>
    <row r="740" spans="6:8" s="4" customFormat="1" x14ac:dyDescent="0.25">
      <c r="F740" s="5"/>
      <c r="H740" s="115"/>
    </row>
    <row r="741" spans="6:8" s="4" customFormat="1" x14ac:dyDescent="0.25">
      <c r="F741" s="5"/>
      <c r="H741" s="115"/>
    </row>
    <row r="742" spans="6:8" s="4" customFormat="1" x14ac:dyDescent="0.25">
      <c r="F742" s="5"/>
      <c r="H742" s="115"/>
    </row>
    <row r="743" spans="6:8" s="4" customFormat="1" x14ac:dyDescent="0.25">
      <c r="F743" s="5"/>
      <c r="H743" s="115"/>
    </row>
    <row r="744" spans="6:8" s="4" customFormat="1" x14ac:dyDescent="0.25">
      <c r="F744" s="5"/>
      <c r="H744" s="115"/>
    </row>
    <row r="745" spans="6:8" s="4" customFormat="1" x14ac:dyDescent="0.25">
      <c r="F745" s="5"/>
      <c r="H745" s="115"/>
    </row>
    <row r="746" spans="6:8" s="4" customFormat="1" x14ac:dyDescent="0.25">
      <c r="F746" s="5"/>
      <c r="H746" s="115"/>
    </row>
    <row r="747" spans="6:8" s="4" customFormat="1" x14ac:dyDescent="0.25">
      <c r="F747" s="5"/>
      <c r="H747" s="115"/>
    </row>
    <row r="748" spans="6:8" s="4" customFormat="1" x14ac:dyDescent="0.25">
      <c r="F748" s="5"/>
      <c r="H748" s="115"/>
    </row>
    <row r="749" spans="6:8" s="4" customFormat="1" x14ac:dyDescent="0.25">
      <c r="F749" s="5"/>
      <c r="H749" s="115"/>
    </row>
    <row r="750" spans="6:8" s="4" customFormat="1" x14ac:dyDescent="0.25">
      <c r="F750" s="5"/>
      <c r="H750" s="115"/>
    </row>
    <row r="751" spans="6:8" s="4" customFormat="1" x14ac:dyDescent="0.25">
      <c r="F751" s="5"/>
      <c r="H751" s="115"/>
    </row>
    <row r="752" spans="6:8" s="4" customFormat="1" x14ac:dyDescent="0.25">
      <c r="F752" s="5"/>
      <c r="H752" s="115"/>
    </row>
    <row r="753" spans="6:8" s="4" customFormat="1" x14ac:dyDescent="0.25">
      <c r="F753" s="5"/>
      <c r="H753" s="115"/>
    </row>
    <row r="754" spans="6:8" s="4" customFormat="1" x14ac:dyDescent="0.25">
      <c r="F754" s="5"/>
      <c r="H754" s="115"/>
    </row>
    <row r="755" spans="6:8" s="4" customFormat="1" x14ac:dyDescent="0.25">
      <c r="F755" s="5"/>
      <c r="H755" s="115"/>
    </row>
    <row r="756" spans="6:8" s="4" customFormat="1" x14ac:dyDescent="0.25">
      <c r="F756" s="5"/>
      <c r="H756" s="115"/>
    </row>
    <row r="757" spans="6:8" s="4" customFormat="1" x14ac:dyDescent="0.25">
      <c r="F757" s="5"/>
      <c r="H757" s="115"/>
    </row>
    <row r="758" spans="6:8" s="4" customFormat="1" x14ac:dyDescent="0.25">
      <c r="F758" s="5"/>
      <c r="H758" s="115"/>
    </row>
    <row r="759" spans="6:8" s="4" customFormat="1" x14ac:dyDescent="0.25">
      <c r="F759" s="5"/>
      <c r="H759" s="115"/>
    </row>
    <row r="760" spans="6:8" s="4" customFormat="1" x14ac:dyDescent="0.25">
      <c r="F760" s="5"/>
      <c r="H760" s="115"/>
    </row>
    <row r="761" spans="6:8" s="4" customFormat="1" x14ac:dyDescent="0.25">
      <c r="F761" s="5"/>
      <c r="H761" s="115"/>
    </row>
    <row r="762" spans="6:8" s="4" customFormat="1" x14ac:dyDescent="0.25">
      <c r="F762" s="5"/>
      <c r="H762" s="115"/>
    </row>
    <row r="763" spans="6:8" s="4" customFormat="1" x14ac:dyDescent="0.25">
      <c r="F763" s="5"/>
      <c r="H763" s="115"/>
    </row>
    <row r="764" spans="6:8" s="4" customFormat="1" x14ac:dyDescent="0.25">
      <c r="F764" s="5"/>
      <c r="H764" s="115"/>
    </row>
    <row r="765" spans="6:8" s="4" customFormat="1" x14ac:dyDescent="0.25">
      <c r="F765" s="5"/>
      <c r="H765" s="115"/>
    </row>
    <row r="766" spans="6:8" s="4" customFormat="1" x14ac:dyDescent="0.25">
      <c r="F766" s="5"/>
      <c r="H766" s="115"/>
    </row>
    <row r="767" spans="6:8" s="4" customFormat="1" x14ac:dyDescent="0.25">
      <c r="F767" s="5"/>
      <c r="H767" s="115"/>
    </row>
    <row r="768" spans="6:8" s="4" customFormat="1" x14ac:dyDescent="0.25">
      <c r="F768" s="5"/>
      <c r="H768" s="115"/>
    </row>
    <row r="769" spans="6:8" s="4" customFormat="1" x14ac:dyDescent="0.25">
      <c r="F769" s="5"/>
      <c r="H769" s="115"/>
    </row>
    <row r="770" spans="6:8" s="4" customFormat="1" x14ac:dyDescent="0.25">
      <c r="F770" s="5"/>
      <c r="H770" s="115"/>
    </row>
    <row r="771" spans="6:8" s="4" customFormat="1" x14ac:dyDescent="0.25">
      <c r="F771" s="5"/>
      <c r="H771" s="115"/>
    </row>
    <row r="772" spans="6:8" s="4" customFormat="1" x14ac:dyDescent="0.25">
      <c r="F772" s="5"/>
      <c r="H772" s="115"/>
    </row>
    <row r="773" spans="6:8" s="4" customFormat="1" x14ac:dyDescent="0.25">
      <c r="F773" s="5"/>
      <c r="H773" s="115"/>
    </row>
    <row r="774" spans="6:8" s="4" customFormat="1" x14ac:dyDescent="0.25">
      <c r="F774" s="5"/>
      <c r="H774" s="115"/>
    </row>
    <row r="775" spans="6:8" s="4" customFormat="1" x14ac:dyDescent="0.25">
      <c r="F775" s="5"/>
      <c r="H775" s="115"/>
    </row>
    <row r="776" spans="6:8" s="4" customFormat="1" x14ac:dyDescent="0.25">
      <c r="F776" s="5"/>
      <c r="H776" s="115"/>
    </row>
    <row r="777" spans="6:8" s="4" customFormat="1" x14ac:dyDescent="0.25">
      <c r="F777" s="5"/>
      <c r="H777" s="115"/>
    </row>
    <row r="778" spans="6:8" s="4" customFormat="1" x14ac:dyDescent="0.25">
      <c r="F778" s="5"/>
      <c r="H778" s="115"/>
    </row>
    <row r="779" spans="6:8" s="4" customFormat="1" x14ac:dyDescent="0.25">
      <c r="F779" s="5"/>
      <c r="H779" s="115"/>
    </row>
    <row r="780" spans="6:8" s="4" customFormat="1" x14ac:dyDescent="0.25">
      <c r="F780" s="5"/>
      <c r="H780" s="115"/>
    </row>
    <row r="781" spans="6:8" s="4" customFormat="1" x14ac:dyDescent="0.25">
      <c r="F781" s="5"/>
      <c r="H781" s="115"/>
    </row>
    <row r="782" spans="6:8" s="4" customFormat="1" x14ac:dyDescent="0.25">
      <c r="F782" s="5"/>
      <c r="H782" s="115"/>
    </row>
    <row r="783" spans="6:8" s="4" customFormat="1" x14ac:dyDescent="0.25">
      <c r="F783" s="5"/>
      <c r="H783" s="115"/>
    </row>
    <row r="784" spans="6:8" s="4" customFormat="1" x14ac:dyDescent="0.25">
      <c r="F784" s="5"/>
      <c r="H784" s="115"/>
    </row>
    <row r="785" spans="6:8" s="4" customFormat="1" x14ac:dyDescent="0.25">
      <c r="F785" s="5"/>
      <c r="H785" s="115"/>
    </row>
    <row r="786" spans="6:8" s="4" customFormat="1" x14ac:dyDescent="0.25">
      <c r="F786" s="5"/>
      <c r="H786" s="115"/>
    </row>
    <row r="787" spans="6:8" s="4" customFormat="1" x14ac:dyDescent="0.25">
      <c r="F787" s="5"/>
      <c r="H787" s="115"/>
    </row>
    <row r="788" spans="6:8" s="4" customFormat="1" x14ac:dyDescent="0.25">
      <c r="F788" s="5"/>
      <c r="H788" s="115"/>
    </row>
    <row r="789" spans="6:8" s="4" customFormat="1" x14ac:dyDescent="0.25">
      <c r="F789" s="5"/>
      <c r="H789" s="115"/>
    </row>
    <row r="790" spans="6:8" s="4" customFormat="1" x14ac:dyDescent="0.25">
      <c r="F790" s="5"/>
      <c r="H790" s="115"/>
    </row>
    <row r="791" spans="6:8" s="4" customFormat="1" x14ac:dyDescent="0.25">
      <c r="F791" s="5"/>
      <c r="H791" s="115"/>
    </row>
    <row r="792" spans="6:8" s="4" customFormat="1" x14ac:dyDescent="0.25">
      <c r="F792" s="5"/>
      <c r="H792" s="115"/>
    </row>
    <row r="793" spans="6:8" s="4" customFormat="1" x14ac:dyDescent="0.25">
      <c r="F793" s="5"/>
      <c r="H793" s="115"/>
    </row>
    <row r="794" spans="6:8" s="4" customFormat="1" x14ac:dyDescent="0.25">
      <c r="F794" s="5"/>
      <c r="H794" s="115"/>
    </row>
    <row r="795" spans="6:8" s="4" customFormat="1" x14ac:dyDescent="0.25">
      <c r="F795" s="5"/>
      <c r="H795" s="115"/>
    </row>
    <row r="796" spans="6:8" s="4" customFormat="1" x14ac:dyDescent="0.25">
      <c r="F796" s="5"/>
      <c r="H796" s="115"/>
    </row>
    <row r="797" spans="6:8" s="4" customFormat="1" x14ac:dyDescent="0.25">
      <c r="F797" s="5"/>
      <c r="H797" s="115"/>
    </row>
    <row r="798" spans="6:8" s="4" customFormat="1" x14ac:dyDescent="0.25">
      <c r="F798" s="5"/>
      <c r="H798" s="115"/>
    </row>
    <row r="799" spans="6:8" s="4" customFormat="1" x14ac:dyDescent="0.25">
      <c r="F799" s="5"/>
      <c r="H799" s="115"/>
    </row>
    <row r="800" spans="6:8" s="4" customFormat="1" x14ac:dyDescent="0.25">
      <c r="F800" s="5"/>
      <c r="H800" s="115"/>
    </row>
    <row r="801" spans="6:8" s="4" customFormat="1" x14ac:dyDescent="0.25">
      <c r="F801" s="5"/>
      <c r="H801" s="115"/>
    </row>
    <row r="802" spans="6:8" s="4" customFormat="1" x14ac:dyDescent="0.25">
      <c r="F802" s="5"/>
      <c r="H802" s="115"/>
    </row>
    <row r="803" spans="6:8" s="4" customFormat="1" x14ac:dyDescent="0.25">
      <c r="F803" s="5"/>
      <c r="H803" s="115"/>
    </row>
    <row r="804" spans="6:8" s="4" customFormat="1" x14ac:dyDescent="0.25">
      <c r="F804" s="5"/>
      <c r="H804" s="115"/>
    </row>
    <row r="805" spans="6:8" s="4" customFormat="1" x14ac:dyDescent="0.25">
      <c r="F805" s="5"/>
      <c r="H805" s="115"/>
    </row>
    <row r="806" spans="6:8" s="4" customFormat="1" x14ac:dyDescent="0.25">
      <c r="F806" s="5"/>
      <c r="H806" s="115"/>
    </row>
    <row r="807" spans="6:8" s="4" customFormat="1" x14ac:dyDescent="0.25">
      <c r="F807" s="5"/>
      <c r="H807" s="115"/>
    </row>
    <row r="808" spans="6:8" s="4" customFormat="1" x14ac:dyDescent="0.25">
      <c r="F808" s="5"/>
      <c r="H808" s="115"/>
    </row>
    <row r="809" spans="6:8" s="4" customFormat="1" x14ac:dyDescent="0.25">
      <c r="F809" s="5"/>
      <c r="H809" s="115"/>
    </row>
    <row r="810" spans="6:8" s="4" customFormat="1" x14ac:dyDescent="0.25">
      <c r="F810" s="5"/>
      <c r="H810" s="115"/>
    </row>
    <row r="811" spans="6:8" s="4" customFormat="1" x14ac:dyDescent="0.25">
      <c r="F811" s="5"/>
      <c r="H811" s="115"/>
    </row>
    <row r="812" spans="6:8" s="4" customFormat="1" x14ac:dyDescent="0.25">
      <c r="F812" s="5"/>
      <c r="H812" s="115"/>
    </row>
    <row r="813" spans="6:8" s="4" customFormat="1" x14ac:dyDescent="0.25">
      <c r="F813" s="5"/>
      <c r="H813" s="115"/>
    </row>
    <row r="814" spans="6:8" s="4" customFormat="1" x14ac:dyDescent="0.25">
      <c r="F814" s="5"/>
      <c r="H814" s="115"/>
    </row>
    <row r="815" spans="6:8" s="4" customFormat="1" x14ac:dyDescent="0.25">
      <c r="F815" s="5"/>
      <c r="H815" s="115"/>
    </row>
    <row r="816" spans="6:8" s="4" customFormat="1" x14ac:dyDescent="0.25">
      <c r="F816" s="5"/>
      <c r="H816" s="115"/>
    </row>
    <row r="817" spans="6:8" s="4" customFormat="1" x14ac:dyDescent="0.25">
      <c r="F817" s="5"/>
      <c r="H817" s="115"/>
    </row>
    <row r="818" spans="6:8" s="4" customFormat="1" x14ac:dyDescent="0.25">
      <c r="F818" s="5"/>
      <c r="H818" s="115"/>
    </row>
    <row r="819" spans="6:8" s="4" customFormat="1" x14ac:dyDescent="0.25">
      <c r="F819" s="5"/>
      <c r="H819" s="115"/>
    </row>
    <row r="820" spans="6:8" s="4" customFormat="1" x14ac:dyDescent="0.25">
      <c r="F820" s="5"/>
      <c r="H820" s="115"/>
    </row>
    <row r="821" spans="6:8" s="4" customFormat="1" x14ac:dyDescent="0.25">
      <c r="F821" s="5"/>
      <c r="H821" s="115"/>
    </row>
    <row r="822" spans="6:8" s="4" customFormat="1" x14ac:dyDescent="0.25">
      <c r="F822" s="5"/>
      <c r="H822" s="115"/>
    </row>
    <row r="823" spans="6:8" s="4" customFormat="1" x14ac:dyDescent="0.25">
      <c r="F823" s="5"/>
      <c r="H823" s="115"/>
    </row>
    <row r="824" spans="6:8" s="4" customFormat="1" x14ac:dyDescent="0.25">
      <c r="F824" s="5"/>
      <c r="H824" s="115"/>
    </row>
    <row r="825" spans="6:8" s="4" customFormat="1" x14ac:dyDescent="0.25">
      <c r="F825" s="5"/>
      <c r="H825" s="115"/>
    </row>
    <row r="826" spans="6:8" s="4" customFormat="1" x14ac:dyDescent="0.25">
      <c r="F826" s="5"/>
      <c r="H826" s="115"/>
    </row>
    <row r="827" spans="6:8" s="4" customFormat="1" x14ac:dyDescent="0.25">
      <c r="F827" s="5"/>
      <c r="H827" s="115"/>
    </row>
    <row r="828" spans="6:8" s="4" customFormat="1" x14ac:dyDescent="0.25">
      <c r="F828" s="5"/>
      <c r="H828" s="115"/>
    </row>
    <row r="829" spans="6:8" s="4" customFormat="1" x14ac:dyDescent="0.25">
      <c r="F829" s="5"/>
      <c r="H829" s="115"/>
    </row>
    <row r="830" spans="6:8" s="4" customFormat="1" x14ac:dyDescent="0.25">
      <c r="F830" s="5"/>
      <c r="H830" s="115"/>
    </row>
    <row r="831" spans="6:8" s="4" customFormat="1" x14ac:dyDescent="0.25">
      <c r="F831" s="5"/>
      <c r="H831" s="115"/>
    </row>
    <row r="832" spans="6:8" s="4" customFormat="1" x14ac:dyDescent="0.25">
      <c r="F832" s="5"/>
      <c r="H832" s="115"/>
    </row>
    <row r="833" spans="6:8" s="4" customFormat="1" x14ac:dyDescent="0.25">
      <c r="F833" s="5"/>
      <c r="H833" s="115"/>
    </row>
    <row r="834" spans="6:8" s="4" customFormat="1" x14ac:dyDescent="0.25">
      <c r="F834" s="5"/>
      <c r="H834" s="115"/>
    </row>
    <row r="835" spans="6:8" s="4" customFormat="1" x14ac:dyDescent="0.25">
      <c r="F835" s="5"/>
      <c r="H835" s="115"/>
    </row>
    <row r="836" spans="6:8" s="4" customFormat="1" x14ac:dyDescent="0.25">
      <c r="F836" s="5"/>
      <c r="H836" s="115"/>
    </row>
    <row r="837" spans="6:8" s="4" customFormat="1" x14ac:dyDescent="0.25">
      <c r="F837" s="5"/>
      <c r="H837" s="115"/>
    </row>
    <row r="838" spans="6:8" s="4" customFormat="1" x14ac:dyDescent="0.25">
      <c r="F838" s="5"/>
      <c r="H838" s="115"/>
    </row>
    <row r="839" spans="6:8" s="4" customFormat="1" x14ac:dyDescent="0.25">
      <c r="F839" s="5"/>
      <c r="H839" s="115"/>
    </row>
    <row r="840" spans="6:8" s="4" customFormat="1" x14ac:dyDescent="0.25">
      <c r="F840" s="5"/>
      <c r="H840" s="115"/>
    </row>
    <row r="841" spans="6:8" s="4" customFormat="1" x14ac:dyDescent="0.25">
      <c r="F841" s="5"/>
      <c r="H841" s="115"/>
    </row>
    <row r="842" spans="6:8" s="4" customFormat="1" x14ac:dyDescent="0.25">
      <c r="F842" s="5"/>
      <c r="H842" s="115"/>
    </row>
    <row r="843" spans="6:8" s="4" customFormat="1" x14ac:dyDescent="0.25">
      <c r="F843" s="5"/>
      <c r="H843" s="115"/>
    </row>
    <row r="844" spans="6:8" s="4" customFormat="1" x14ac:dyDescent="0.25">
      <c r="F844" s="5"/>
      <c r="H844" s="115"/>
    </row>
    <row r="845" spans="6:8" s="4" customFormat="1" x14ac:dyDescent="0.25">
      <c r="F845" s="5"/>
      <c r="H845" s="115"/>
    </row>
    <row r="846" spans="6:8" s="4" customFormat="1" x14ac:dyDescent="0.25">
      <c r="F846" s="5"/>
      <c r="H846" s="115"/>
    </row>
    <row r="847" spans="6:8" s="4" customFormat="1" x14ac:dyDescent="0.25">
      <c r="F847" s="5"/>
      <c r="H847" s="115"/>
    </row>
    <row r="848" spans="6:8" s="4" customFormat="1" x14ac:dyDescent="0.25">
      <c r="F848" s="5"/>
      <c r="H848" s="115"/>
    </row>
    <row r="849" spans="6:8" s="4" customFormat="1" x14ac:dyDescent="0.25">
      <c r="F849" s="5"/>
      <c r="H849" s="115"/>
    </row>
    <row r="850" spans="6:8" s="4" customFormat="1" x14ac:dyDescent="0.25">
      <c r="F850" s="5"/>
      <c r="H850" s="115"/>
    </row>
    <row r="851" spans="6:8" s="4" customFormat="1" x14ac:dyDescent="0.25">
      <c r="F851" s="5"/>
      <c r="H851" s="115"/>
    </row>
    <row r="852" spans="6:8" s="4" customFormat="1" x14ac:dyDescent="0.25">
      <c r="F852" s="5"/>
      <c r="H852" s="115"/>
    </row>
    <row r="853" spans="6:8" s="4" customFormat="1" x14ac:dyDescent="0.25">
      <c r="F853" s="5"/>
      <c r="H853" s="115"/>
    </row>
    <row r="854" spans="6:8" s="4" customFormat="1" x14ac:dyDescent="0.25">
      <c r="F854" s="5"/>
      <c r="H854" s="115"/>
    </row>
    <row r="855" spans="6:8" s="4" customFormat="1" x14ac:dyDescent="0.25">
      <c r="F855" s="5"/>
      <c r="H855" s="115"/>
    </row>
    <row r="856" spans="6:8" s="4" customFormat="1" x14ac:dyDescent="0.25">
      <c r="F856" s="5"/>
      <c r="H856" s="115"/>
    </row>
    <row r="857" spans="6:8" s="4" customFormat="1" x14ac:dyDescent="0.25">
      <c r="F857" s="5"/>
      <c r="H857" s="115"/>
    </row>
    <row r="858" spans="6:8" s="4" customFormat="1" x14ac:dyDescent="0.25">
      <c r="F858" s="5"/>
      <c r="H858" s="115"/>
    </row>
    <row r="859" spans="6:8" s="4" customFormat="1" x14ac:dyDescent="0.25">
      <c r="F859" s="5"/>
      <c r="H859" s="115"/>
    </row>
    <row r="860" spans="6:8" s="4" customFormat="1" x14ac:dyDescent="0.25">
      <c r="F860" s="5"/>
      <c r="H860" s="115"/>
    </row>
    <row r="861" spans="6:8" s="4" customFormat="1" x14ac:dyDescent="0.25">
      <c r="F861" s="5"/>
      <c r="H861" s="115"/>
    </row>
    <row r="862" spans="6:8" s="4" customFormat="1" x14ac:dyDescent="0.25">
      <c r="F862" s="5"/>
      <c r="H862" s="115"/>
    </row>
    <row r="863" spans="6:8" s="4" customFormat="1" x14ac:dyDescent="0.25">
      <c r="F863" s="5"/>
      <c r="H863" s="115"/>
    </row>
    <row r="864" spans="6:8" s="4" customFormat="1" x14ac:dyDescent="0.25">
      <c r="F864" s="5"/>
      <c r="H864" s="115"/>
    </row>
    <row r="865" spans="1:10" s="4" customFormat="1" x14ac:dyDescent="0.25">
      <c r="F865" s="5"/>
      <c r="H865" s="115"/>
    </row>
    <row r="866" spans="1:10" s="4" customFormat="1" x14ac:dyDescent="0.25">
      <c r="F866" s="5"/>
      <c r="H866" s="115"/>
    </row>
    <row r="867" spans="1:10" s="4" customFormat="1" x14ac:dyDescent="0.25">
      <c r="F867" s="5"/>
      <c r="H867" s="115"/>
    </row>
    <row r="868" spans="1:10" s="4" customFormat="1" x14ac:dyDescent="0.25">
      <c r="F868" s="5"/>
      <c r="H868" s="115"/>
    </row>
    <row r="869" spans="1:10" s="4" customFormat="1" x14ac:dyDescent="0.25">
      <c r="F869" s="5"/>
      <c r="H869" s="115"/>
    </row>
    <row r="870" spans="1:10" s="4" customFormat="1" x14ac:dyDescent="0.25">
      <c r="F870" s="5"/>
      <c r="H870" s="115"/>
    </row>
    <row r="871" spans="1:10" s="4" customFormat="1" x14ac:dyDescent="0.25">
      <c r="F871" s="5"/>
      <c r="H871" s="115"/>
    </row>
    <row r="872" spans="1:10" s="4" customFormat="1" x14ac:dyDescent="0.25">
      <c r="F872" s="5"/>
      <c r="H872" s="115"/>
    </row>
    <row r="873" spans="1:10" s="4" customFormat="1" x14ac:dyDescent="0.25">
      <c r="F873" s="5"/>
      <c r="H873" s="115"/>
    </row>
    <row r="874" spans="1:10" s="4" customFormat="1" x14ac:dyDescent="0.25">
      <c r="F874" s="5"/>
      <c r="H874" s="115"/>
    </row>
    <row r="875" spans="1:10" s="4" customFormat="1" x14ac:dyDescent="0.25">
      <c r="F875" s="5"/>
      <c r="H875" s="115"/>
    </row>
    <row r="876" spans="1:10" s="4" customFormat="1" x14ac:dyDescent="0.25">
      <c r="F876" s="5"/>
      <c r="H876" s="115"/>
    </row>
    <row r="877" spans="1:10" s="4" customFormat="1" x14ac:dyDescent="0.25">
      <c r="F877" s="5"/>
      <c r="H877" s="115"/>
    </row>
    <row r="878" spans="1:10" s="4" customFormat="1" x14ac:dyDescent="0.25">
      <c r="F878" s="5"/>
      <c r="H878" s="115"/>
    </row>
    <row r="879" spans="1:10" x14ac:dyDescent="0.25">
      <c r="A879" s="4"/>
      <c r="B879" s="4"/>
      <c r="C879" s="4"/>
      <c r="D879" s="4"/>
      <c r="E879" s="4"/>
      <c r="F879" s="5"/>
      <c r="G879" s="4"/>
      <c r="H879" s="115"/>
      <c r="I879" s="4"/>
      <c r="J879" s="4"/>
    </row>
    <row r="880" spans="1:10" x14ac:dyDescent="0.25">
      <c r="A880" s="4"/>
      <c r="B880" s="4"/>
      <c r="C880" s="4"/>
      <c r="D880" s="4"/>
      <c r="E880" s="4"/>
      <c r="F880" s="5"/>
      <c r="G880" s="4"/>
      <c r="H880" s="115"/>
      <c r="I880" s="4"/>
      <c r="J880" s="4"/>
    </row>
    <row r="881" spans="1:10" x14ac:dyDescent="0.25">
      <c r="A881" s="4"/>
      <c r="B881" s="4"/>
      <c r="C881" s="4"/>
      <c r="D881" s="4"/>
      <c r="E881" s="4"/>
      <c r="F881" s="5"/>
      <c r="G881" s="4"/>
      <c r="H881" s="115"/>
      <c r="I881" s="4"/>
      <c r="J881" s="4"/>
    </row>
    <row r="882" spans="1:10" x14ac:dyDescent="0.25">
      <c r="A882" s="4"/>
      <c r="B882" s="4"/>
      <c r="C882" s="4"/>
      <c r="D882" s="4"/>
      <c r="E882" s="4"/>
      <c r="F882" s="5"/>
      <c r="G882" s="4"/>
      <c r="H882" s="115"/>
      <c r="I882" s="4"/>
      <c r="J882" s="4"/>
    </row>
    <row r="883" spans="1:10" x14ac:dyDescent="0.25">
      <c r="A883" s="4"/>
      <c r="B883" s="4"/>
      <c r="C883" s="4"/>
      <c r="D883" s="4"/>
      <c r="E883" s="4"/>
      <c r="F883" s="5"/>
      <c r="G883" s="4"/>
      <c r="H883" s="115"/>
      <c r="I883" s="4"/>
      <c r="J883" s="4"/>
    </row>
    <row r="884" spans="1:10" x14ac:dyDescent="0.25">
      <c r="A884" s="4"/>
      <c r="B884" s="4"/>
      <c r="C884" s="4"/>
      <c r="D884" s="4"/>
      <c r="E884" s="4"/>
      <c r="F884" s="5"/>
      <c r="G884" s="4"/>
      <c r="H884" s="115"/>
      <c r="I884" s="4"/>
      <c r="J884" s="4"/>
    </row>
    <row r="885" spans="1:10" x14ac:dyDescent="0.25">
      <c r="A885" s="4"/>
      <c r="B885" s="4"/>
      <c r="C885" s="4"/>
      <c r="D885" s="4"/>
      <c r="E885" s="4"/>
      <c r="F885" s="5"/>
      <c r="G885" s="4"/>
      <c r="H885" s="115"/>
      <c r="I885" s="4"/>
      <c r="J885" s="4"/>
    </row>
    <row r="886" spans="1:10" x14ac:dyDescent="0.25">
      <c r="A886" s="4"/>
      <c r="B886" s="4"/>
      <c r="C886" s="4"/>
      <c r="D886" s="4"/>
      <c r="E886" s="4"/>
      <c r="F886" s="5"/>
      <c r="G886" s="4"/>
      <c r="H886" s="115"/>
      <c r="I886" s="4"/>
      <c r="J886" s="4"/>
    </row>
    <row r="887" spans="1:10" x14ac:dyDescent="0.25">
      <c r="A887" s="4"/>
      <c r="B887" s="4"/>
      <c r="C887" s="4"/>
      <c r="D887" s="4"/>
      <c r="E887" s="4"/>
      <c r="F887" s="5"/>
      <c r="G887" s="4"/>
      <c r="H887" s="115"/>
      <c r="I887" s="4"/>
      <c r="J887" s="4"/>
    </row>
    <row r="888" spans="1:10" x14ac:dyDescent="0.25">
      <c r="A888" s="4"/>
      <c r="B888" s="4"/>
      <c r="C888" s="4"/>
      <c r="D888" s="4"/>
      <c r="E888" s="4"/>
      <c r="F888" s="5"/>
      <c r="G888" s="4"/>
      <c r="H888" s="115"/>
      <c r="I888" s="4"/>
      <c r="J888" s="4"/>
    </row>
    <row r="889" spans="1:10" x14ac:dyDescent="0.25">
      <c r="A889" s="4"/>
      <c r="B889" s="4"/>
      <c r="C889" s="4"/>
      <c r="D889" s="4"/>
      <c r="E889" s="4"/>
      <c r="F889" s="5"/>
      <c r="G889" s="4"/>
      <c r="H889" s="115"/>
      <c r="I889" s="4"/>
      <c r="J889" s="4"/>
    </row>
    <row r="890" spans="1:10" x14ac:dyDescent="0.25">
      <c r="A890" s="4"/>
      <c r="B890" s="4"/>
      <c r="C890" s="4"/>
      <c r="D890" s="4"/>
      <c r="E890" s="4"/>
      <c r="F890" s="5"/>
      <c r="G890" s="4"/>
      <c r="H890" s="115"/>
      <c r="I890" s="4"/>
      <c r="J890" s="4"/>
    </row>
    <row r="891" spans="1:10" x14ac:dyDescent="0.25">
      <c r="A891" s="4"/>
      <c r="B891" s="4"/>
      <c r="C891" s="4"/>
      <c r="D891" s="4"/>
      <c r="E891" s="4"/>
      <c r="F891" s="5"/>
      <c r="G891" s="4"/>
      <c r="H891" s="115"/>
      <c r="I891" s="4"/>
      <c r="J891" s="4"/>
    </row>
    <row r="892" spans="1:10" x14ac:dyDescent="0.25">
      <c r="A892" s="4"/>
      <c r="B892" s="4"/>
      <c r="C892" s="4"/>
      <c r="D892" s="4"/>
      <c r="E892" s="4"/>
      <c r="F892" s="5"/>
      <c r="G892" s="4"/>
      <c r="H892" s="115"/>
      <c r="I892" s="4"/>
      <c r="J892" s="4"/>
    </row>
    <row r="893" spans="1:10" x14ac:dyDescent="0.25">
      <c r="A893" s="4"/>
      <c r="B893" s="4"/>
      <c r="C893" s="4"/>
      <c r="D893" s="4"/>
      <c r="E893" s="4"/>
      <c r="F893" s="5"/>
      <c r="G893" s="4"/>
      <c r="H893" s="115"/>
      <c r="I893" s="4"/>
      <c r="J893" s="4"/>
    </row>
    <row r="894" spans="1:10" x14ac:dyDescent="0.25">
      <c r="A894" s="4"/>
      <c r="B894" s="4"/>
      <c r="C894" s="4"/>
      <c r="D894" s="4"/>
      <c r="E894" s="4"/>
      <c r="F894" s="5"/>
      <c r="G894" s="4"/>
      <c r="H894" s="115"/>
      <c r="I894" s="4"/>
      <c r="J894" s="4"/>
    </row>
    <row r="895" spans="1:10" x14ac:dyDescent="0.25">
      <c r="A895" s="4"/>
      <c r="B895" s="4"/>
      <c r="C895" s="4"/>
      <c r="D895" s="4"/>
      <c r="E895" s="4"/>
      <c r="F895" s="5"/>
      <c r="G895" s="4"/>
      <c r="H895" s="115"/>
      <c r="I895" s="4"/>
      <c r="J895" s="4"/>
    </row>
    <row r="896" spans="1:10" x14ac:dyDescent="0.25">
      <c r="A896" s="4"/>
      <c r="B896" s="4"/>
      <c r="C896" s="4"/>
      <c r="D896" s="4"/>
      <c r="E896" s="4"/>
      <c r="F896" s="5"/>
      <c r="G896" s="4"/>
      <c r="H896" s="115"/>
      <c r="I896" s="4"/>
      <c r="J896" s="4"/>
    </row>
    <row r="897" spans="1:10" x14ac:dyDescent="0.25">
      <c r="A897" s="4"/>
      <c r="B897" s="4"/>
      <c r="C897" s="4"/>
      <c r="D897" s="4"/>
      <c r="E897" s="4"/>
      <c r="F897" s="5"/>
      <c r="G897" s="4"/>
      <c r="H897" s="115"/>
      <c r="I897" s="4"/>
      <c r="J897" s="4"/>
    </row>
    <row r="898" spans="1:10" x14ac:dyDescent="0.25">
      <c r="A898" s="4"/>
      <c r="B898" s="4"/>
      <c r="C898" s="4"/>
      <c r="D898" s="4"/>
      <c r="E898" s="4"/>
      <c r="F898" s="5"/>
      <c r="G898" s="4"/>
      <c r="H898" s="115"/>
      <c r="I898" s="4"/>
      <c r="J898" s="4"/>
    </row>
    <row r="899" spans="1:10" x14ac:dyDescent="0.25">
      <c r="A899" s="4"/>
      <c r="B899" s="4"/>
      <c r="C899" s="4"/>
      <c r="D899" s="4"/>
      <c r="E899" s="4"/>
      <c r="F899" s="5"/>
      <c r="G899" s="4"/>
      <c r="H899" s="115"/>
      <c r="I899" s="4"/>
      <c r="J899" s="4"/>
    </row>
    <row r="900" spans="1:10" x14ac:dyDescent="0.25">
      <c r="A900" s="4"/>
      <c r="B900" s="4"/>
      <c r="C900" s="4"/>
      <c r="D900" s="4"/>
      <c r="E900" s="4"/>
      <c r="F900" s="5"/>
      <c r="G900" s="4"/>
      <c r="H900" s="115"/>
      <c r="I900" s="4"/>
      <c r="J900" s="4"/>
    </row>
    <row r="901" spans="1:10" x14ac:dyDescent="0.25">
      <c r="A901" s="4"/>
      <c r="B901" s="4"/>
      <c r="C901" s="4"/>
      <c r="D901" s="4"/>
      <c r="E901" s="4"/>
      <c r="F901" s="5"/>
      <c r="G901" s="4"/>
      <c r="H901" s="115"/>
      <c r="I901" s="4"/>
      <c r="J901" s="4"/>
    </row>
    <row r="902" spans="1:10" x14ac:dyDescent="0.25">
      <c r="A902" s="4"/>
      <c r="B902" s="4"/>
      <c r="C902" s="4"/>
      <c r="D902" s="4"/>
      <c r="E902" s="4"/>
      <c r="F902" s="5"/>
      <c r="G902" s="4"/>
      <c r="H902" s="115"/>
      <c r="I902" s="4"/>
      <c r="J902" s="4"/>
    </row>
    <row r="903" spans="1:10" x14ac:dyDescent="0.25">
      <c r="A903" s="4"/>
      <c r="B903" s="4"/>
      <c r="C903" s="4"/>
      <c r="D903" s="4"/>
      <c r="E903" s="4"/>
      <c r="F903" s="5"/>
      <c r="G903" s="4"/>
      <c r="H903" s="115"/>
      <c r="I903" s="4"/>
      <c r="J903" s="4"/>
    </row>
    <row r="904" spans="1:10" x14ac:dyDescent="0.25">
      <c r="A904" s="4"/>
      <c r="B904" s="4"/>
      <c r="C904" s="4"/>
      <c r="D904" s="4"/>
      <c r="E904" s="4"/>
      <c r="F904" s="5"/>
      <c r="G904" s="4"/>
      <c r="H904" s="115"/>
      <c r="I904" s="4"/>
      <c r="J904" s="4"/>
    </row>
    <row r="905" spans="1:10" x14ac:dyDescent="0.25">
      <c r="A905" s="4"/>
      <c r="B905" s="4"/>
      <c r="C905" s="4"/>
      <c r="D905" s="4"/>
      <c r="E905" s="4"/>
      <c r="F905" s="5"/>
      <c r="G905" s="4"/>
      <c r="H905" s="115"/>
      <c r="I905" s="4"/>
      <c r="J905" s="4"/>
    </row>
    <row r="906" spans="1:10" x14ac:dyDescent="0.25">
      <c r="A906" s="4"/>
      <c r="B906" s="4"/>
      <c r="C906" s="4"/>
      <c r="D906" s="4"/>
      <c r="E906" s="4"/>
      <c r="F906" s="5"/>
      <c r="G906" s="4"/>
      <c r="H906" s="115"/>
      <c r="I906" s="4"/>
      <c r="J906" s="4"/>
    </row>
    <row r="907" spans="1:10" x14ac:dyDescent="0.25">
      <c r="A907" s="4"/>
      <c r="B907" s="4"/>
      <c r="C907" s="4"/>
      <c r="D907" s="4"/>
      <c r="E907" s="4"/>
      <c r="F907" s="5"/>
      <c r="G907" s="4"/>
      <c r="H907" s="115"/>
      <c r="I907" s="4"/>
      <c r="J907" s="4"/>
    </row>
    <row r="908" spans="1:10" x14ac:dyDescent="0.25">
      <c r="A908" s="4"/>
      <c r="B908" s="4"/>
      <c r="C908" s="4"/>
      <c r="D908" s="4"/>
      <c r="E908" s="4"/>
      <c r="F908" s="5"/>
      <c r="G908" s="4"/>
      <c r="H908" s="115"/>
      <c r="I908" s="4"/>
      <c r="J908" s="4"/>
    </row>
    <row r="909" spans="1:10" x14ac:dyDescent="0.25">
      <c r="A909" s="4"/>
      <c r="B909" s="4"/>
      <c r="C909" s="4"/>
      <c r="D909" s="4"/>
      <c r="E909" s="4"/>
      <c r="F909" s="5"/>
      <c r="G909" s="4"/>
      <c r="H909" s="115"/>
      <c r="I909" s="4"/>
      <c r="J909" s="4"/>
    </row>
    <row r="910" spans="1:10" x14ac:dyDescent="0.25">
      <c r="A910" s="4"/>
      <c r="B910" s="4"/>
      <c r="C910" s="4"/>
      <c r="D910" s="4"/>
      <c r="E910" s="4"/>
      <c r="F910" s="5"/>
      <c r="G910" s="4"/>
      <c r="H910" s="115"/>
      <c r="I910" s="4"/>
      <c r="J910" s="4"/>
    </row>
    <row r="911" spans="1:10" x14ac:dyDescent="0.25">
      <c r="A911" s="4"/>
      <c r="B911" s="4"/>
      <c r="C911" s="4"/>
      <c r="D911" s="4"/>
      <c r="E911" s="4"/>
      <c r="F911" s="5"/>
      <c r="G911" s="4"/>
      <c r="H911" s="115"/>
      <c r="I911" s="4"/>
      <c r="J911" s="4"/>
    </row>
    <row r="912" spans="1:10" x14ac:dyDescent="0.25">
      <c r="A912" s="4"/>
      <c r="B912" s="4"/>
      <c r="C912" s="4"/>
      <c r="D912" s="4"/>
      <c r="E912" s="4"/>
      <c r="F912" s="5"/>
      <c r="G912" s="4"/>
      <c r="H912" s="115"/>
      <c r="I912" s="4"/>
      <c r="J912" s="4"/>
    </row>
  </sheetData>
  <sheetProtection algorithmName="SHA-512" hashValue="Wvq6RvS4U+ZgdoVx5tH27AgWXty7T/hQQFsENi6bI00E04iH1nSxRM1IKkUPx1xawx2+6GnXj8FZBIRNuPuXBA==" saltValue="8/xnnSb/IDNnvVAvqzyK5Q==" spinCount="100000" sheet="1" formatCells="0" formatColumns="0" formatRows="0" autoFilter="0"/>
  <mergeCells count="18">
    <mergeCell ref="C185:D185"/>
    <mergeCell ref="A164:B164"/>
    <mergeCell ref="C181:E181"/>
    <mergeCell ref="A182:B182"/>
    <mergeCell ref="C182:E182"/>
    <mergeCell ref="C183:E183"/>
    <mergeCell ref="C184:E184"/>
    <mergeCell ref="C177:D177"/>
    <mergeCell ref="C178:D178"/>
    <mergeCell ref="C173:D173"/>
    <mergeCell ref="C174:D174"/>
    <mergeCell ref="C175:D175"/>
    <mergeCell ref="C176:D176"/>
    <mergeCell ref="E7:F7"/>
    <mergeCell ref="E8:F8"/>
    <mergeCell ref="A6:C8"/>
    <mergeCell ref="A10:I10"/>
    <mergeCell ref="A148:B148"/>
  </mergeCells>
  <phoneticPr fontId="2" type="noConversion"/>
  <dataValidations count="14">
    <dataValidation type="list" allowBlank="1" showInputMessage="1" showErrorMessage="1" sqref="I6" xr:uid="{283D63A2-07D3-4FA0-AAF4-8B00AAB61BD4}">
      <formula1>$B$241:$B$244</formula1>
    </dataValidation>
    <dataValidation type="list" allowBlank="1" showInputMessage="1" showErrorMessage="1" sqref="D150" xr:uid="{B787CB51-A079-4C6C-AAEC-D8678A42455E}">
      <formula1>$E$188:$E$191</formula1>
    </dataValidation>
    <dataValidation type="list" allowBlank="1" showInputMessage="1" showErrorMessage="1" sqref="D151" xr:uid="{D4625C09-80CB-45A8-8B50-B360375828E6}">
      <formula1>$F$188:$F$191</formula1>
    </dataValidation>
    <dataValidation type="list" allowBlank="1" showInputMessage="1" showErrorMessage="1" sqref="D152" xr:uid="{30B84F53-F3E9-4FFE-98BE-71FDB844B1ED}">
      <formula1>$G$188:$G$191</formula1>
    </dataValidation>
    <dataValidation type="list" allowBlank="1" showInputMessage="1" showErrorMessage="1" sqref="D153" xr:uid="{0F901EDD-5A07-4EA2-B7BA-9B35185CF407}">
      <formula1>$H$188:$H$191</formula1>
    </dataValidation>
    <dataValidation type="list" allowBlank="1" showInputMessage="1" showErrorMessage="1" sqref="D154" xr:uid="{51424E1B-1E75-430C-BC4C-A0F39E95137C}">
      <formula1>$I$188:$I$191</formula1>
    </dataValidation>
    <dataValidation type="list" allowBlank="1" showInputMessage="1" showErrorMessage="1" sqref="D155" xr:uid="{CA773DFF-EDDA-4B2A-B68E-F73138510CAE}">
      <formula1>$J$188:$J$191</formula1>
    </dataValidation>
    <dataValidation type="list" allowBlank="1" showInputMessage="1" showErrorMessage="1" sqref="D160" xr:uid="{05E1E51B-8273-40B4-92B4-310382530D70}">
      <formula1>$K$188:$K$191</formula1>
    </dataValidation>
    <dataValidation type="list" allowBlank="1" showInputMessage="1" showErrorMessage="1" sqref="C181:E181" xr:uid="{C4370D1C-7F9D-47C5-BBB3-F352BE8F8ABF}">
      <formula1>$B$187:$B$190</formula1>
    </dataValidation>
    <dataValidation type="list" allowBlank="1" showInputMessage="1" showErrorMessage="1" sqref="C182:E182" xr:uid="{20BB0E80-C201-4CFB-A1BF-77BA7FB3F0F9}">
      <formula1>$B$192:$B$198</formula1>
    </dataValidation>
    <dataValidation type="list" allowBlank="1" showInputMessage="1" showErrorMessage="1" sqref="C184:E184" xr:uid="{8B8775BE-834C-465B-A40A-D0C558D07FC6}">
      <formula1>$B$212:$B$226</formula1>
    </dataValidation>
    <dataValidation type="list" allowBlank="1" showInputMessage="1" showErrorMessage="1" sqref="C106:C135" xr:uid="{7D1EB006-0EF0-4D92-84EA-7B2B2A8690DB}">
      <formula1>$F$193:$F$203</formula1>
    </dataValidation>
    <dataValidation type="list" allowBlank="1" showInputMessage="1" showErrorMessage="1" sqref="C167:C168 C174:D177" xr:uid="{E232ABBC-D962-4B4B-8673-756D6672CDDA}">
      <formula1>$D$242:$D$244</formula1>
    </dataValidation>
    <dataValidation type="list" allowBlank="1" showInputMessage="1" showErrorMessage="1" sqref="C166" xr:uid="{051CD14F-5C6E-4812-93EC-5BB077D8F736}">
      <formula1>$D$239:$D$241</formula1>
    </dataValidation>
  </dataValidations>
  <printOptions horizontalCentered="1"/>
  <pageMargins left="0.25" right="0.25" top="0.75" bottom="0.75" header="0.3" footer="0.3"/>
  <pageSetup paperSize="8" scale="61"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 name="EpmWorksheetKeyString_GUID" r:id="rId3"/>
  </customProperties>
  <ignoredErrors>
    <ignoredError sqref="E150:E155 E160" unlockedFormula="1"/>
    <ignoredError sqref="I158" evalError="1" unlockedFormula="1"/>
    <ignoredError sqref="H61" formula="1"/>
  </ignoredError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JE762"/>
  <sheetViews>
    <sheetView zoomScale="78" zoomScaleNormal="78" zoomScaleSheetLayoutView="80" workbookViewId="0">
      <selection activeCell="B3" sqref="B3:C3"/>
    </sheetView>
  </sheetViews>
  <sheetFormatPr baseColWidth="10" defaultColWidth="11.44140625" defaultRowHeight="15" customHeight="1" outlineLevelRow="1" x14ac:dyDescent="0.25"/>
  <cols>
    <col min="1" max="1" width="22.21875" style="13" customWidth="1"/>
    <col min="2" max="2" width="62.44140625" style="13" customWidth="1"/>
    <col min="3" max="3" width="15.33203125" style="13" customWidth="1"/>
    <col min="4" max="4" width="34.109375" style="13" customWidth="1"/>
    <col min="5" max="5" width="28.6640625" style="13" customWidth="1"/>
    <col min="6" max="6" width="9.33203125" style="13" bestFit="1" customWidth="1"/>
    <col min="7" max="7" width="10.33203125" style="13" bestFit="1" customWidth="1"/>
    <col min="8" max="8" width="11.44140625" style="13" bestFit="1" customWidth="1"/>
    <col min="9" max="9" width="15.109375" style="132" customWidth="1"/>
    <col min="10" max="10" width="43.5546875" style="13" customWidth="1"/>
    <col min="11" max="11" width="9.109375" style="4" customWidth="1"/>
    <col min="12" max="12" width="15.6640625" style="4" bestFit="1" customWidth="1"/>
    <col min="13" max="19" width="11.33203125" style="4" customWidth="1"/>
    <col min="20" max="143" width="11.44140625" style="4"/>
    <col min="144" max="16384" width="11.44140625" style="13"/>
  </cols>
  <sheetData>
    <row r="1" spans="1:12" s="4" customFormat="1" ht="15" customHeight="1" x14ac:dyDescent="0.25">
      <c r="I1" s="107"/>
    </row>
    <row r="2" spans="1:12" s="4" customFormat="1" ht="15" customHeight="1" x14ac:dyDescent="0.25">
      <c r="A2" s="7"/>
      <c r="H2" s="93"/>
      <c r="I2" s="603" t="s">
        <v>1</v>
      </c>
      <c r="J2" s="612"/>
    </row>
    <row r="3" spans="1:12" ht="15" customHeight="1" x14ac:dyDescent="0.25">
      <c r="A3" s="7" t="s">
        <v>0</v>
      </c>
      <c r="B3" s="615"/>
      <c r="C3" s="608"/>
      <c r="D3" s="4"/>
      <c r="E3" s="4"/>
      <c r="F3" s="4"/>
      <c r="G3" s="4"/>
      <c r="H3" s="93"/>
      <c r="I3" s="603" t="s">
        <v>3</v>
      </c>
      <c r="J3" s="612"/>
    </row>
    <row r="4" spans="1:12" ht="15" customHeight="1" x14ac:dyDescent="0.25">
      <c r="A4" s="7"/>
      <c r="B4" s="4" t="s">
        <v>2</v>
      </c>
      <c r="C4" s="389"/>
      <c r="D4" s="4"/>
      <c r="E4" s="4"/>
      <c r="F4" s="4"/>
      <c r="G4" s="4"/>
      <c r="H4" s="93"/>
      <c r="I4" s="701" t="s">
        <v>4</v>
      </c>
      <c r="J4" s="612"/>
    </row>
    <row r="5" spans="1:12" ht="15" customHeight="1" x14ac:dyDescent="0.25">
      <c r="A5" s="4"/>
      <c r="B5" s="4" t="s">
        <v>1260</v>
      </c>
      <c r="C5" s="4"/>
      <c r="D5" s="4"/>
      <c r="E5" s="4"/>
      <c r="F5" s="4"/>
      <c r="G5" s="4"/>
      <c r="H5" s="93"/>
      <c r="I5" s="701"/>
      <c r="J5" s="612"/>
      <c r="L5" s="15"/>
    </row>
    <row r="6" spans="1:12" ht="15" customHeight="1" x14ac:dyDescent="0.25">
      <c r="A6" s="4"/>
      <c r="B6" s="4"/>
      <c r="C6" s="4"/>
      <c r="D6" s="4"/>
      <c r="E6" s="3" t="s">
        <v>885</v>
      </c>
      <c r="F6" s="4"/>
      <c r="G6" s="3" t="s">
        <v>124</v>
      </c>
      <c r="H6" s="94"/>
      <c r="I6" s="107"/>
      <c r="J6" s="4"/>
      <c r="L6" s="49"/>
    </row>
    <row r="7" spans="1:12" ht="15" customHeight="1" x14ac:dyDescent="0.25">
      <c r="A7" s="684" t="s">
        <v>886</v>
      </c>
      <c r="B7" s="694"/>
      <c r="C7" s="669" t="s">
        <v>887</v>
      </c>
      <c r="D7" s="627"/>
      <c r="E7" s="123"/>
      <c r="F7" s="107"/>
      <c r="G7" s="502">
        <f>E7+E8+E9</f>
        <v>0</v>
      </c>
      <c r="H7" s="93"/>
      <c r="I7" s="288" t="s">
        <v>7</v>
      </c>
      <c r="J7" s="468" t="s">
        <v>8</v>
      </c>
      <c r="L7" s="49"/>
    </row>
    <row r="8" spans="1:12" ht="15" customHeight="1" x14ac:dyDescent="0.25">
      <c r="A8" s="695"/>
      <c r="B8" s="696"/>
      <c r="C8" s="669" t="s">
        <v>888</v>
      </c>
      <c r="D8" s="627"/>
      <c r="E8" s="123"/>
      <c r="F8" s="107"/>
      <c r="G8" s="107"/>
      <c r="H8" s="94"/>
      <c r="I8" s="289" t="s">
        <v>10</v>
      </c>
      <c r="J8" s="97"/>
      <c r="L8" s="49"/>
    </row>
    <row r="9" spans="1:12" ht="15" customHeight="1" x14ac:dyDescent="0.25">
      <c r="A9" s="697"/>
      <c r="B9" s="698"/>
      <c r="C9" s="669" t="s">
        <v>889</v>
      </c>
      <c r="D9" s="627"/>
      <c r="E9" s="123"/>
      <c r="F9" s="107"/>
      <c r="G9" s="107"/>
      <c r="H9" s="93"/>
      <c r="I9" s="289" t="s">
        <v>12</v>
      </c>
      <c r="J9" s="97"/>
      <c r="L9" s="49"/>
    </row>
    <row r="10" spans="1:12" ht="15" customHeight="1" x14ac:dyDescent="0.25">
      <c r="A10" s="4"/>
      <c r="B10" s="4"/>
      <c r="C10" s="4"/>
      <c r="D10" s="4"/>
      <c r="E10" s="4"/>
      <c r="F10" s="4"/>
      <c r="G10" s="4"/>
      <c r="H10" s="4"/>
      <c r="I10" s="4"/>
      <c r="J10" s="4"/>
      <c r="L10" s="49"/>
    </row>
    <row r="11" spans="1:12" ht="15" customHeight="1" x14ac:dyDescent="0.25">
      <c r="A11" s="684" t="s">
        <v>5</v>
      </c>
      <c r="B11" s="685"/>
      <c r="C11" s="685"/>
      <c r="D11" s="685"/>
      <c r="E11" s="686"/>
      <c r="F11" s="4"/>
      <c r="G11" s="4"/>
      <c r="H11" s="4"/>
      <c r="I11" s="4"/>
      <c r="J11" s="98" t="s">
        <v>6</v>
      </c>
      <c r="L11" s="49"/>
    </row>
    <row r="12" spans="1:12" ht="15" customHeight="1" x14ac:dyDescent="0.25">
      <c r="A12" s="687"/>
      <c r="B12" s="688"/>
      <c r="C12" s="688"/>
      <c r="D12" s="688"/>
      <c r="E12" s="689"/>
      <c r="F12" s="4"/>
      <c r="G12" s="4"/>
      <c r="H12" s="4"/>
      <c r="I12" s="4"/>
      <c r="J12" s="541" t="s">
        <v>9</v>
      </c>
      <c r="L12" s="49"/>
    </row>
    <row r="13" spans="1:12" ht="15" customHeight="1" x14ac:dyDescent="0.25">
      <c r="A13" s="690"/>
      <c r="B13" s="691"/>
      <c r="C13" s="691"/>
      <c r="D13" s="691"/>
      <c r="E13" s="692"/>
      <c r="F13" s="4"/>
      <c r="G13" s="4"/>
      <c r="H13" s="4"/>
      <c r="I13" s="4"/>
      <c r="J13" s="542" t="s">
        <v>11</v>
      </c>
      <c r="L13" s="49"/>
    </row>
    <row r="14" spans="1:12" s="4" customFormat="1" ht="15" customHeight="1" x14ac:dyDescent="0.25">
      <c r="L14" s="49"/>
    </row>
    <row r="15" spans="1:12" ht="40.200000000000003" customHeight="1" x14ac:dyDescent="0.25">
      <c r="A15" s="626" t="s">
        <v>890</v>
      </c>
      <c r="B15" s="737"/>
      <c r="C15" s="737"/>
      <c r="D15" s="737"/>
      <c r="E15" s="737"/>
      <c r="F15" s="737"/>
      <c r="G15" s="737"/>
      <c r="H15" s="737"/>
      <c r="I15" s="737"/>
      <c r="J15" s="737"/>
      <c r="L15" s="15"/>
    </row>
    <row r="16" spans="1:12" ht="15" customHeight="1" x14ac:dyDescent="0.25">
      <c r="A16" s="4"/>
      <c r="B16" s="4"/>
      <c r="C16" s="4"/>
      <c r="D16" s="4"/>
      <c r="E16" s="4"/>
      <c r="F16" s="4"/>
      <c r="G16" s="4"/>
      <c r="H16" s="4"/>
      <c r="I16" s="107"/>
      <c r="J16" s="4"/>
    </row>
    <row r="17" spans="1:143" s="504" customFormat="1" ht="40.200000000000003" customHeight="1" x14ac:dyDescent="0.25">
      <c r="A17" s="16" t="s">
        <v>138</v>
      </c>
      <c r="B17" s="16" t="s">
        <v>139</v>
      </c>
      <c r="C17" s="16" t="s">
        <v>140</v>
      </c>
      <c r="D17" s="16" t="s">
        <v>141</v>
      </c>
      <c r="E17" s="505" t="s">
        <v>891</v>
      </c>
      <c r="F17" s="16" t="s">
        <v>142</v>
      </c>
      <c r="G17" s="16" t="s">
        <v>892</v>
      </c>
      <c r="H17" s="16" t="s">
        <v>792</v>
      </c>
      <c r="I17" s="127" t="s">
        <v>145</v>
      </c>
      <c r="J17" s="16" t="s">
        <v>146</v>
      </c>
      <c r="K17" s="503"/>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ht="15" customHeight="1" x14ac:dyDescent="0.25">
      <c r="A18" s="100"/>
      <c r="B18" s="4"/>
      <c r="C18" s="100"/>
      <c r="D18" s="7"/>
      <c r="E18" s="163"/>
      <c r="F18" s="163"/>
      <c r="G18" s="163"/>
      <c r="H18" s="115"/>
      <c r="I18" s="103"/>
      <c r="J18" s="61"/>
      <c r="K18" s="101"/>
    </row>
    <row r="19" spans="1:143" ht="15" customHeight="1" x14ac:dyDescent="0.25">
      <c r="A19" s="19" t="s">
        <v>147</v>
      </c>
      <c r="B19" s="391" t="s">
        <v>893</v>
      </c>
      <c r="C19" s="3"/>
      <c r="D19" s="3"/>
      <c r="E19" s="188"/>
      <c r="F19" s="188"/>
      <c r="G19" s="188"/>
      <c r="H19" s="384"/>
      <c r="I19" s="2"/>
      <c r="J19" s="386"/>
    </row>
    <row r="20" spans="1:143" ht="15" customHeight="1" x14ac:dyDescent="0.25">
      <c r="A20" s="100"/>
      <c r="B20" s="4"/>
      <c r="C20" s="100"/>
      <c r="D20" s="7"/>
      <c r="E20" s="163"/>
      <c r="F20" s="163"/>
      <c r="G20" s="163"/>
      <c r="H20" s="115"/>
      <c r="I20" s="171"/>
      <c r="J20" s="61"/>
      <c r="K20" s="101"/>
    </row>
    <row r="21" spans="1:143" ht="15" customHeight="1" x14ac:dyDescent="0.25">
      <c r="A21" s="40" t="s">
        <v>894</v>
      </c>
      <c r="B21" s="96" t="s">
        <v>41</v>
      </c>
      <c r="C21" s="100"/>
      <c r="D21" s="7"/>
      <c r="E21" s="163"/>
      <c r="F21" s="163"/>
      <c r="G21" s="163"/>
      <c r="H21" s="115"/>
      <c r="I21" s="159"/>
      <c r="J21" s="61"/>
      <c r="K21" s="101"/>
    </row>
    <row r="22" spans="1:143" ht="15" customHeight="1" x14ac:dyDescent="0.25">
      <c r="A22" s="20" t="s">
        <v>895</v>
      </c>
      <c r="B22" s="21" t="s">
        <v>896</v>
      </c>
      <c r="C22" s="20" t="s">
        <v>78</v>
      </c>
      <c r="D22" s="21" t="s">
        <v>162</v>
      </c>
      <c r="E22" s="544">
        <f>IF($G$7&gt;0,2,0)</f>
        <v>0</v>
      </c>
      <c r="F22" s="156">
        <f>E22</f>
        <v>0</v>
      </c>
      <c r="G22" s="192">
        <v>12</v>
      </c>
      <c r="H22" s="192">
        <v>12</v>
      </c>
      <c r="I22" s="160">
        <f>G22*E22</f>
        <v>0</v>
      </c>
      <c r="J22" s="392"/>
      <c r="K22" s="101"/>
    </row>
    <row r="23" spans="1:143" ht="15" customHeight="1" x14ac:dyDescent="0.25">
      <c r="A23" s="24" t="s">
        <v>897</v>
      </c>
      <c r="B23" s="21" t="s">
        <v>898</v>
      </c>
      <c r="C23" s="24" t="s">
        <v>64</v>
      </c>
      <c r="D23" s="21" t="s">
        <v>162</v>
      </c>
      <c r="E23" s="544">
        <f>IF($G$7&gt;0,2,0)</f>
        <v>0</v>
      </c>
      <c r="F23" s="156">
        <f>I23/H23</f>
        <v>0</v>
      </c>
      <c r="G23" s="192">
        <v>9</v>
      </c>
      <c r="H23" s="192">
        <v>9</v>
      </c>
      <c r="I23" s="160">
        <f>G23*E23</f>
        <v>0</v>
      </c>
      <c r="J23" s="392"/>
    </row>
    <row r="24" spans="1:143" ht="15" customHeight="1" x14ac:dyDescent="0.25">
      <c r="A24" s="20" t="s">
        <v>899</v>
      </c>
      <c r="B24" s="21" t="s">
        <v>900</v>
      </c>
      <c r="C24" s="20" t="s">
        <v>80</v>
      </c>
      <c r="D24" s="21" t="s">
        <v>162</v>
      </c>
      <c r="E24" s="544">
        <f>IF($G$7&gt;0,1,0)</f>
        <v>0</v>
      </c>
      <c r="F24" s="156">
        <f>E24</f>
        <v>0</v>
      </c>
      <c r="G24" s="192">
        <v>12</v>
      </c>
      <c r="H24" s="192">
        <v>12</v>
      </c>
      <c r="I24" s="160">
        <f>G24*E24</f>
        <v>0</v>
      </c>
      <c r="J24" s="392"/>
      <c r="K24" s="101"/>
    </row>
    <row r="25" spans="1:143" ht="15" customHeight="1" x14ac:dyDescent="0.25">
      <c r="A25" s="100"/>
      <c r="B25" s="4"/>
      <c r="C25" s="100"/>
      <c r="D25" s="7"/>
      <c r="E25" s="171"/>
      <c r="F25" s="171"/>
      <c r="G25" s="498"/>
      <c r="H25" s="187"/>
      <c r="I25" s="171"/>
      <c r="J25" s="61"/>
    </row>
    <row r="26" spans="1:143" ht="15" customHeight="1" x14ac:dyDescent="0.25">
      <c r="A26" s="40" t="s">
        <v>901</v>
      </c>
      <c r="B26" s="96" t="s">
        <v>43</v>
      </c>
      <c r="C26" s="100"/>
      <c r="D26" s="7"/>
      <c r="E26" s="171"/>
      <c r="F26" s="171"/>
      <c r="G26" s="498"/>
      <c r="H26" s="187"/>
      <c r="I26" s="171"/>
      <c r="J26" s="61"/>
    </row>
    <row r="27" spans="1:143" ht="15" customHeight="1" x14ac:dyDescent="0.25">
      <c r="A27" s="20" t="s">
        <v>902</v>
      </c>
      <c r="B27" s="21" t="s">
        <v>903</v>
      </c>
      <c r="C27" s="20" t="s">
        <v>80</v>
      </c>
      <c r="D27" s="21" t="s">
        <v>904</v>
      </c>
      <c r="E27" s="544">
        <f>E7+E8</f>
        <v>0</v>
      </c>
      <c r="F27" s="156">
        <f>E27/2</f>
        <v>0</v>
      </c>
      <c r="G27" s="192">
        <v>11</v>
      </c>
      <c r="H27" s="192">
        <f>IF(MOD(E27,2)=1,E27+1,E27)</f>
        <v>0</v>
      </c>
      <c r="I27" s="160">
        <f>G27*H27</f>
        <v>0</v>
      </c>
      <c r="J27" s="392"/>
      <c r="K27" s="101"/>
    </row>
    <row r="28" spans="1:143" ht="15" customHeight="1" x14ac:dyDescent="0.25">
      <c r="A28" s="20" t="s">
        <v>905</v>
      </c>
      <c r="B28" s="21" t="s">
        <v>906</v>
      </c>
      <c r="C28" s="20" t="s">
        <v>80</v>
      </c>
      <c r="D28" s="21" t="s">
        <v>904</v>
      </c>
      <c r="E28" s="544">
        <f>_xlfn.CEILING.MATH(E9/2)</f>
        <v>0</v>
      </c>
      <c r="F28" s="156">
        <f>E28/2</f>
        <v>0</v>
      </c>
      <c r="G28" s="192">
        <v>11</v>
      </c>
      <c r="H28" s="192">
        <f>IF(MOD(E28,2)=1,E28+1,E28)</f>
        <v>0</v>
      </c>
      <c r="I28" s="160">
        <f>H28*G28</f>
        <v>0</v>
      </c>
      <c r="J28" s="392"/>
      <c r="K28" s="101"/>
    </row>
    <row r="29" spans="1:143" ht="15" customHeight="1" x14ac:dyDescent="0.25">
      <c r="A29" s="20" t="s">
        <v>907</v>
      </c>
      <c r="B29" s="21" t="s">
        <v>908</v>
      </c>
      <c r="C29" s="20" t="s">
        <v>84</v>
      </c>
      <c r="D29" s="21" t="s">
        <v>162</v>
      </c>
      <c r="E29" s="544">
        <f t="shared" ref="E29:E30" si="0">IF($G$7&gt;0,1,0)</f>
        <v>0</v>
      </c>
      <c r="F29" s="156">
        <f>IF($G$7&gt;0,1,0)</f>
        <v>0</v>
      </c>
      <c r="G29" s="192" t="s">
        <v>153</v>
      </c>
      <c r="H29" s="192">
        <v>7</v>
      </c>
      <c r="I29" s="284">
        <f>F29*H29</f>
        <v>0</v>
      </c>
      <c r="J29" s="392"/>
    </row>
    <row r="30" spans="1:143" ht="15" customHeight="1" x14ac:dyDescent="0.25">
      <c r="A30" s="20" t="s">
        <v>909</v>
      </c>
      <c r="B30" s="21" t="s">
        <v>910</v>
      </c>
      <c r="C30" s="20" t="s">
        <v>64</v>
      </c>
      <c r="D30" s="21" t="s">
        <v>162</v>
      </c>
      <c r="E30" s="544">
        <f t="shared" si="0"/>
        <v>0</v>
      </c>
      <c r="F30" s="156">
        <f>E30</f>
        <v>0</v>
      </c>
      <c r="G30" s="192" t="s">
        <v>153</v>
      </c>
      <c r="H30" s="192">
        <v>2</v>
      </c>
      <c r="I30" s="160">
        <f>H30*F30</f>
        <v>0</v>
      </c>
      <c r="J30" s="392"/>
    </row>
    <row r="31" spans="1:143" ht="15" customHeight="1" x14ac:dyDescent="0.25">
      <c r="A31" s="100"/>
      <c r="B31" s="4"/>
      <c r="C31" s="100"/>
      <c r="D31" s="7"/>
      <c r="E31" s="171"/>
      <c r="F31" s="171"/>
      <c r="G31" s="498"/>
      <c r="H31" s="187"/>
      <c r="I31" s="171"/>
      <c r="J31" s="61"/>
    </row>
    <row r="32" spans="1:143" ht="15" customHeight="1" x14ac:dyDescent="0.25">
      <c r="A32" s="40" t="s">
        <v>911</v>
      </c>
      <c r="B32" s="96" t="s">
        <v>663</v>
      </c>
      <c r="C32" s="100"/>
      <c r="D32" s="7"/>
      <c r="E32" s="171"/>
      <c r="F32" s="171"/>
      <c r="G32" s="498"/>
      <c r="H32" s="187"/>
      <c r="I32" s="171"/>
      <c r="J32" s="61"/>
    </row>
    <row r="33" spans="1:11" ht="15" customHeight="1" x14ac:dyDescent="0.25">
      <c r="A33" s="20" t="s">
        <v>912</v>
      </c>
      <c r="B33" s="21" t="s">
        <v>913</v>
      </c>
      <c r="C33" s="20" t="s">
        <v>80</v>
      </c>
      <c r="D33" s="21" t="s">
        <v>162</v>
      </c>
      <c r="E33" s="544">
        <f>IF($G$7&gt;0,1,0)</f>
        <v>0</v>
      </c>
      <c r="F33" s="156">
        <f t="shared" ref="F33:F34" si="1">I33/H33</f>
        <v>0</v>
      </c>
      <c r="G33" s="499" t="s">
        <v>153</v>
      </c>
      <c r="H33" s="192">
        <v>12</v>
      </c>
      <c r="I33" s="160">
        <f>H33*E33</f>
        <v>0</v>
      </c>
      <c r="J33" s="392"/>
    </row>
    <row r="34" spans="1:11" ht="15" customHeight="1" x14ac:dyDescent="0.25">
      <c r="A34" s="20" t="s">
        <v>914</v>
      </c>
      <c r="B34" s="21" t="s">
        <v>915</v>
      </c>
      <c r="C34" s="20" t="s">
        <v>84</v>
      </c>
      <c r="D34" s="21" t="s">
        <v>162</v>
      </c>
      <c r="E34" s="544">
        <f>IF($G$7&gt;0,1,0)</f>
        <v>0</v>
      </c>
      <c r="F34" s="156">
        <f t="shared" si="1"/>
        <v>0</v>
      </c>
      <c r="G34" s="499" t="s">
        <v>153</v>
      </c>
      <c r="H34" s="192">
        <v>12</v>
      </c>
      <c r="I34" s="160">
        <f>IF(E34=0,0,H34)</f>
        <v>0</v>
      </c>
      <c r="J34" s="392"/>
    </row>
    <row r="35" spans="1:11" ht="15" customHeight="1" x14ac:dyDescent="0.25">
      <c r="A35" s="20" t="s">
        <v>916</v>
      </c>
      <c r="B35" s="21" t="s">
        <v>917</v>
      </c>
      <c r="C35" s="20" t="s">
        <v>84</v>
      </c>
      <c r="D35" s="21" t="s">
        <v>162</v>
      </c>
      <c r="E35" s="544">
        <f>IF($G$7&gt;0,1,0)</f>
        <v>0</v>
      </c>
      <c r="F35" s="156">
        <f>E7</f>
        <v>0</v>
      </c>
      <c r="G35" s="499" t="s">
        <v>153</v>
      </c>
      <c r="H35" s="192">
        <v>15</v>
      </c>
      <c r="I35" s="160">
        <f>IF(E35=0,0,H35)</f>
        <v>0</v>
      </c>
      <c r="J35" s="392"/>
    </row>
    <row r="36" spans="1:11" ht="15" customHeight="1" x14ac:dyDescent="0.25">
      <c r="A36" s="20" t="s">
        <v>918</v>
      </c>
      <c r="B36" s="21" t="s">
        <v>919</v>
      </c>
      <c r="C36" s="20" t="s">
        <v>84</v>
      </c>
      <c r="D36" s="21" t="s">
        <v>162</v>
      </c>
      <c r="E36" s="544">
        <f>IF($G$7&gt;0,1,0)</f>
        <v>0</v>
      </c>
      <c r="F36" s="156">
        <f>I36/H36</f>
        <v>0</v>
      </c>
      <c r="G36" s="499" t="s">
        <v>153</v>
      </c>
      <c r="H36" s="192">
        <v>15</v>
      </c>
      <c r="I36" s="160">
        <f>IF(E36=0,0,H36)</f>
        <v>0</v>
      </c>
      <c r="J36" s="392"/>
    </row>
    <row r="37" spans="1:11" ht="15" customHeight="1" x14ac:dyDescent="0.25">
      <c r="A37" s="100"/>
      <c r="B37" s="4"/>
      <c r="C37" s="100"/>
      <c r="D37" s="7"/>
      <c r="E37" s="171"/>
      <c r="F37" s="171"/>
      <c r="G37" s="498"/>
      <c r="H37" s="187"/>
      <c r="I37" s="171"/>
      <c r="J37" s="61"/>
    </row>
    <row r="38" spans="1:11" ht="15" customHeight="1" x14ac:dyDescent="0.25">
      <c r="A38" s="40" t="s">
        <v>920</v>
      </c>
      <c r="B38" s="96" t="s">
        <v>921</v>
      </c>
      <c r="C38" s="100"/>
      <c r="D38" s="7"/>
      <c r="E38" s="171"/>
      <c r="F38" s="171"/>
      <c r="G38" s="498"/>
      <c r="H38" s="187"/>
      <c r="I38" s="171"/>
      <c r="J38" s="61"/>
    </row>
    <row r="39" spans="1:11" ht="15" customHeight="1" x14ac:dyDescent="0.25">
      <c r="A39" s="20" t="s">
        <v>922</v>
      </c>
      <c r="B39" s="21" t="s">
        <v>923</v>
      </c>
      <c r="C39" s="20" t="s">
        <v>78</v>
      </c>
      <c r="D39" s="21" t="s">
        <v>162</v>
      </c>
      <c r="E39" s="544">
        <f>IF($G$7&gt;0,2,0)</f>
        <v>0</v>
      </c>
      <c r="F39" s="156">
        <f>I39/H39</f>
        <v>0</v>
      </c>
      <c r="G39" s="192">
        <v>9</v>
      </c>
      <c r="H39" s="192">
        <v>18</v>
      </c>
      <c r="I39" s="160">
        <f>G39*E39</f>
        <v>0</v>
      </c>
      <c r="J39" s="392"/>
    </row>
    <row r="40" spans="1:11" ht="15" customHeight="1" x14ac:dyDescent="0.25">
      <c r="A40" s="20" t="s">
        <v>924</v>
      </c>
      <c r="B40" s="21" t="s">
        <v>925</v>
      </c>
      <c r="C40" s="20" t="s">
        <v>78</v>
      </c>
      <c r="D40" s="21" t="s">
        <v>162</v>
      </c>
      <c r="E40" s="544">
        <f>IF($G$7&gt;0,2,0)</f>
        <v>0</v>
      </c>
      <c r="F40" s="156">
        <f t="shared" ref="F40" si="2">I40/H40</f>
        <v>0</v>
      </c>
      <c r="G40" s="192">
        <v>9</v>
      </c>
      <c r="H40" s="192">
        <v>18</v>
      </c>
      <c r="I40" s="160">
        <f>G40*E40</f>
        <v>0</v>
      </c>
      <c r="J40" s="392"/>
    </row>
    <row r="41" spans="1:11" ht="15" customHeight="1" x14ac:dyDescent="0.25">
      <c r="A41" s="100"/>
      <c r="C41" s="100"/>
      <c r="D41" s="7"/>
      <c r="E41" s="171"/>
      <c r="F41" s="171"/>
      <c r="G41" s="498"/>
      <c r="H41" s="187"/>
      <c r="I41" s="171"/>
      <c r="J41" s="61"/>
    </row>
    <row r="42" spans="1:11" ht="15" customHeight="1" x14ac:dyDescent="0.25">
      <c r="A42" s="40" t="s">
        <v>926</v>
      </c>
      <c r="B42" s="96" t="s">
        <v>927</v>
      </c>
      <c r="C42" s="100"/>
      <c r="D42" s="7"/>
      <c r="E42" s="171"/>
      <c r="F42" s="171"/>
      <c r="G42" s="498"/>
      <c r="H42" s="187"/>
      <c r="I42" s="171"/>
      <c r="J42" s="61"/>
    </row>
    <row r="43" spans="1:11" ht="15" customHeight="1" x14ac:dyDescent="0.25">
      <c r="A43" s="20" t="s">
        <v>928</v>
      </c>
      <c r="B43" s="29" t="s">
        <v>929</v>
      </c>
      <c r="C43" s="20" t="s">
        <v>64</v>
      </c>
      <c r="D43" s="21" t="s">
        <v>930</v>
      </c>
      <c r="E43" s="544">
        <f>(_xlfn.FLOOR.MATH(G7))</f>
        <v>0</v>
      </c>
      <c r="F43" s="156">
        <f>E7</f>
        <v>0</v>
      </c>
      <c r="G43" s="192">
        <v>2.7</v>
      </c>
      <c r="H43" s="192" t="s">
        <v>153</v>
      </c>
      <c r="I43" s="160">
        <f>_xlfn.CEILING.MATH(E43*G43)</f>
        <v>0</v>
      </c>
      <c r="J43" s="392"/>
      <c r="K43" s="489"/>
    </row>
    <row r="44" spans="1:11" ht="15" customHeight="1" x14ac:dyDescent="0.25">
      <c r="A44" s="20" t="s">
        <v>931</v>
      </c>
      <c r="B44" s="29" t="s">
        <v>932</v>
      </c>
      <c r="C44" s="20" t="s">
        <v>64</v>
      </c>
      <c r="D44" s="21" t="s">
        <v>162</v>
      </c>
      <c r="E44" s="544">
        <f>IF($G$7&gt;0,1,0)</f>
        <v>0</v>
      </c>
      <c r="F44" s="156">
        <f>E7</f>
        <v>0</v>
      </c>
      <c r="G44" s="192" t="s">
        <v>153</v>
      </c>
      <c r="H44" s="192">
        <v>8</v>
      </c>
      <c r="I44" s="160">
        <f>H44*E44</f>
        <v>0</v>
      </c>
      <c r="J44" s="392"/>
      <c r="K44" s="489"/>
    </row>
    <row r="45" spans="1:11" ht="15" customHeight="1" x14ac:dyDescent="0.25">
      <c r="A45" s="20" t="s">
        <v>933</v>
      </c>
      <c r="B45" s="29" t="s">
        <v>934</v>
      </c>
      <c r="C45" s="20" t="s">
        <v>64</v>
      </c>
      <c r="D45" s="21" t="s">
        <v>162</v>
      </c>
      <c r="E45" s="544">
        <f>IF($G$7&gt;0,1,0)</f>
        <v>0</v>
      </c>
      <c r="F45" s="156">
        <f>E7</f>
        <v>0</v>
      </c>
      <c r="G45" s="192" t="s">
        <v>153</v>
      </c>
      <c r="H45" s="192">
        <v>8</v>
      </c>
      <c r="I45" s="160">
        <f>H45*E45</f>
        <v>0</v>
      </c>
      <c r="J45" s="392"/>
    </row>
    <row r="46" spans="1:11" ht="15" customHeight="1" x14ac:dyDescent="0.25">
      <c r="A46" s="100"/>
      <c r="B46" s="4"/>
      <c r="C46" s="100"/>
      <c r="D46" s="7"/>
      <c r="E46" s="171"/>
      <c r="F46" s="171"/>
      <c r="G46" s="187"/>
      <c r="H46" s="187"/>
      <c r="I46" s="171"/>
      <c r="J46" s="61"/>
    </row>
    <row r="47" spans="1:11" ht="15" customHeight="1" x14ac:dyDescent="0.25">
      <c r="A47" s="40" t="s">
        <v>935</v>
      </c>
      <c r="B47" s="40" t="s">
        <v>39</v>
      </c>
      <c r="C47" s="100"/>
      <c r="D47" s="7"/>
      <c r="E47" s="171"/>
      <c r="F47" s="171"/>
      <c r="G47" s="187"/>
      <c r="H47" s="187"/>
      <c r="I47" s="171"/>
      <c r="J47" s="61"/>
    </row>
    <row r="48" spans="1:11" ht="15" customHeight="1" x14ac:dyDescent="0.25">
      <c r="A48" s="20" t="s">
        <v>936</v>
      </c>
      <c r="B48" s="29" t="s">
        <v>937</v>
      </c>
      <c r="C48" s="20" t="s">
        <v>78</v>
      </c>
      <c r="D48" s="21" t="s">
        <v>162</v>
      </c>
      <c r="E48" s="544">
        <f>_xlfn.CEILING.MATH(G7/3*2.5)</f>
        <v>0</v>
      </c>
      <c r="F48" s="156">
        <f>E7</f>
        <v>0</v>
      </c>
      <c r="G48" s="192">
        <v>2</v>
      </c>
      <c r="H48" s="192" t="s">
        <v>153</v>
      </c>
      <c r="I48" s="160">
        <f>_xlfn.CEILING.MATH(G48*E48)</f>
        <v>0</v>
      </c>
      <c r="J48" s="392"/>
      <c r="K48" s="379"/>
    </row>
    <row r="49" spans="1:11" ht="15" customHeight="1" x14ac:dyDescent="0.25">
      <c r="A49" s="20" t="s">
        <v>938</v>
      </c>
      <c r="B49" s="29" t="s">
        <v>939</v>
      </c>
      <c r="C49" s="20" t="s">
        <v>80</v>
      </c>
      <c r="D49" s="21" t="s">
        <v>930</v>
      </c>
      <c r="E49" s="544">
        <f>G7</f>
        <v>0</v>
      </c>
      <c r="F49" s="156">
        <f>E7</f>
        <v>0</v>
      </c>
      <c r="G49" s="192">
        <v>2.5</v>
      </c>
      <c r="H49" s="192" t="s">
        <v>153</v>
      </c>
      <c r="I49" s="160">
        <f>_xlfn.CEILING.MATH(E49*G49)</f>
        <v>0</v>
      </c>
      <c r="J49" s="392"/>
      <c r="K49" s="379"/>
    </row>
    <row r="50" spans="1:11" ht="15" customHeight="1" x14ac:dyDescent="0.25">
      <c r="A50" s="20" t="s">
        <v>940</v>
      </c>
      <c r="B50" s="29" t="s">
        <v>223</v>
      </c>
      <c r="C50" s="20" t="s">
        <v>84</v>
      </c>
      <c r="D50" s="21" t="s">
        <v>162</v>
      </c>
      <c r="E50" s="544">
        <f>G7</f>
        <v>0</v>
      </c>
      <c r="F50" s="156">
        <f>E7</f>
        <v>0</v>
      </c>
      <c r="G50" s="192">
        <v>1.1000000000000001</v>
      </c>
      <c r="H50" s="192" t="s">
        <v>153</v>
      </c>
      <c r="I50" s="160">
        <f>_xlfn.CEILING.MATH(E50*G50)</f>
        <v>0</v>
      </c>
      <c r="J50" s="392"/>
      <c r="K50" s="379"/>
    </row>
    <row r="51" spans="1:11" ht="15" customHeight="1" x14ac:dyDescent="0.25">
      <c r="A51" s="20" t="s">
        <v>941</v>
      </c>
      <c r="B51" s="29" t="s">
        <v>942</v>
      </c>
      <c r="C51" s="20" t="s">
        <v>84</v>
      </c>
      <c r="D51" s="21" t="s">
        <v>162</v>
      </c>
      <c r="E51" s="544">
        <f>IF($G$7&gt;0,1,0)</f>
        <v>0</v>
      </c>
      <c r="F51" s="156">
        <f>E7</f>
        <v>0</v>
      </c>
      <c r="G51" s="192" t="s">
        <v>153</v>
      </c>
      <c r="H51" s="192">
        <v>28</v>
      </c>
      <c r="I51" s="160">
        <f>IF(E51=0,0,H51)</f>
        <v>0</v>
      </c>
      <c r="J51" s="392"/>
    </row>
    <row r="52" spans="1:11" ht="15" customHeight="1" x14ac:dyDescent="0.25">
      <c r="A52" s="20" t="s">
        <v>943</v>
      </c>
      <c r="B52" s="29" t="s">
        <v>944</v>
      </c>
      <c r="C52" s="24" t="s">
        <v>66</v>
      </c>
      <c r="D52" s="21" t="s">
        <v>162</v>
      </c>
      <c r="E52" s="544">
        <f>IF($G$7&gt;0,1,0)</f>
        <v>0</v>
      </c>
      <c r="F52" s="156">
        <f>E7</f>
        <v>0</v>
      </c>
      <c r="G52" s="192" t="s">
        <v>153</v>
      </c>
      <c r="H52" s="192">
        <v>60</v>
      </c>
      <c r="I52" s="160">
        <f>IF(E52=0,0,H52)</f>
        <v>0</v>
      </c>
      <c r="J52" s="392"/>
    </row>
    <row r="53" spans="1:11" ht="15" customHeight="1" x14ac:dyDescent="0.25">
      <c r="A53" s="20" t="s">
        <v>945</v>
      </c>
      <c r="B53" s="29" t="s">
        <v>946</v>
      </c>
      <c r="C53" s="24" t="s">
        <v>66</v>
      </c>
      <c r="D53" s="21" t="s">
        <v>162</v>
      </c>
      <c r="E53" s="544">
        <f>IF($G$7&gt;0,1,0)</f>
        <v>0</v>
      </c>
      <c r="F53" s="156">
        <f>E7</f>
        <v>0</v>
      </c>
      <c r="G53" s="192" t="s">
        <v>153</v>
      </c>
      <c r="H53" s="192">
        <v>8</v>
      </c>
      <c r="I53" s="160">
        <f>IF(E53=0,0,H53)</f>
        <v>0</v>
      </c>
      <c r="J53" s="392"/>
    </row>
    <row r="54" spans="1:11" ht="15" customHeight="1" x14ac:dyDescent="0.25">
      <c r="A54" s="20" t="s">
        <v>947</v>
      </c>
      <c r="B54" s="29" t="s">
        <v>948</v>
      </c>
      <c r="C54" s="24" t="s">
        <v>66</v>
      </c>
      <c r="D54" s="21" t="s">
        <v>162</v>
      </c>
      <c r="E54" s="544">
        <f>IF($G$7&gt;0,1,0)</f>
        <v>0</v>
      </c>
      <c r="F54" s="156">
        <f>E7</f>
        <v>0</v>
      </c>
      <c r="G54" s="192" t="s">
        <v>153</v>
      </c>
      <c r="H54" s="192">
        <v>10</v>
      </c>
      <c r="I54" s="160">
        <f>IF(E54=0,0,H54)</f>
        <v>0</v>
      </c>
      <c r="J54" s="392"/>
    </row>
    <row r="55" spans="1:11" ht="15" customHeight="1" x14ac:dyDescent="0.25">
      <c r="A55" s="20" t="s">
        <v>949</v>
      </c>
      <c r="B55" s="29" t="s">
        <v>950</v>
      </c>
      <c r="C55" s="24" t="s">
        <v>68</v>
      </c>
      <c r="D55" s="21" t="s">
        <v>162</v>
      </c>
      <c r="E55" s="544">
        <f>IF($E$9&gt;0,1,0)</f>
        <v>0</v>
      </c>
      <c r="F55" s="156">
        <f>E7</f>
        <v>0</v>
      </c>
      <c r="G55" s="192" t="s">
        <v>153</v>
      </c>
      <c r="H55" s="192">
        <v>6</v>
      </c>
      <c r="I55" s="160">
        <f>E55*H55</f>
        <v>0</v>
      </c>
      <c r="J55" s="392"/>
    </row>
    <row r="56" spans="1:11" ht="15" customHeight="1" x14ac:dyDescent="0.25">
      <c r="A56" s="20" t="s">
        <v>951</v>
      </c>
      <c r="B56" s="29" t="s">
        <v>952</v>
      </c>
      <c r="C56" s="24" t="s">
        <v>64</v>
      </c>
      <c r="D56" s="21" t="s">
        <v>162</v>
      </c>
      <c r="E56" s="544">
        <f>IF($G$7&gt;0,1,0)</f>
        <v>0</v>
      </c>
      <c r="F56" s="156">
        <f>E7</f>
        <v>0</v>
      </c>
      <c r="G56" s="192" t="s">
        <v>153</v>
      </c>
      <c r="H56" s="192">
        <v>12</v>
      </c>
      <c r="I56" s="160">
        <f>IF(E56=0,0,H56)</f>
        <v>0</v>
      </c>
      <c r="J56" s="392"/>
    </row>
    <row r="57" spans="1:11" ht="15" customHeight="1" x14ac:dyDescent="0.25">
      <c r="A57" s="20" t="s">
        <v>953</v>
      </c>
      <c r="B57" s="21" t="s">
        <v>954</v>
      </c>
      <c r="C57" s="20" t="s">
        <v>84</v>
      </c>
      <c r="D57" s="21" t="s">
        <v>162</v>
      </c>
      <c r="E57" s="544">
        <f>IF($G$7&gt;0,1,0)</f>
        <v>0</v>
      </c>
      <c r="F57" s="156">
        <f>E7</f>
        <v>0</v>
      </c>
      <c r="G57" s="192" t="s">
        <v>153</v>
      </c>
      <c r="H57" s="192">
        <v>10</v>
      </c>
      <c r="I57" s="160">
        <f>IF(E57=0,0,H57)</f>
        <v>0</v>
      </c>
      <c r="J57" s="392"/>
    </row>
    <row r="58" spans="1:11" ht="15" customHeight="1" x14ac:dyDescent="0.25">
      <c r="A58" s="24" t="s">
        <v>955</v>
      </c>
      <c r="B58" s="43" t="s">
        <v>1253</v>
      </c>
      <c r="C58" s="20" t="s">
        <v>84</v>
      </c>
      <c r="D58" s="21" t="s">
        <v>956</v>
      </c>
      <c r="E58" s="501"/>
      <c r="F58" s="545" t="s">
        <v>153</v>
      </c>
      <c r="G58" s="192" t="s">
        <v>153</v>
      </c>
      <c r="H58" s="192">
        <v>30</v>
      </c>
      <c r="I58" s="160">
        <f>H58*E58</f>
        <v>0</v>
      </c>
      <c r="J58" s="392"/>
    </row>
    <row r="59" spans="1:11" ht="15" customHeight="1" x14ac:dyDescent="0.25">
      <c r="A59" s="24" t="s">
        <v>957</v>
      </c>
      <c r="B59" s="43" t="s">
        <v>1254</v>
      </c>
      <c r="C59" s="20" t="s">
        <v>84</v>
      </c>
      <c r="D59" s="21" t="s">
        <v>956</v>
      </c>
      <c r="E59" s="501"/>
      <c r="F59" s="545" t="s">
        <v>153</v>
      </c>
      <c r="G59" s="192" t="s">
        <v>153</v>
      </c>
      <c r="H59" s="192">
        <v>10</v>
      </c>
      <c r="I59" s="160">
        <f>H59*E59</f>
        <v>0</v>
      </c>
      <c r="J59" s="392"/>
    </row>
    <row r="60" spans="1:11" ht="15" customHeight="1" x14ac:dyDescent="0.25">
      <c r="A60" s="20" t="s">
        <v>958</v>
      </c>
      <c r="B60" s="21" t="s">
        <v>959</v>
      </c>
      <c r="C60" s="20" t="s">
        <v>70</v>
      </c>
      <c r="D60" s="21" t="s">
        <v>956</v>
      </c>
      <c r="E60" s="501"/>
      <c r="F60" s="545" t="s">
        <v>153</v>
      </c>
      <c r="G60" s="192" t="s">
        <v>153</v>
      </c>
      <c r="H60" s="192">
        <v>18</v>
      </c>
      <c r="I60" s="160">
        <f>H60*E60</f>
        <v>0</v>
      </c>
      <c r="J60" s="392"/>
    </row>
    <row r="61" spans="1:11" ht="15" customHeight="1" x14ac:dyDescent="0.25">
      <c r="A61" s="20" t="s">
        <v>960</v>
      </c>
      <c r="B61" s="21" t="s">
        <v>961</v>
      </c>
      <c r="C61" s="20" t="s">
        <v>70</v>
      </c>
      <c r="D61" s="21" t="s">
        <v>239</v>
      </c>
      <c r="E61" s="501"/>
      <c r="F61" s="545" t="s">
        <v>153</v>
      </c>
      <c r="G61" s="192" t="s">
        <v>153</v>
      </c>
      <c r="H61" s="192">
        <v>15</v>
      </c>
      <c r="I61" s="160">
        <f>IF(E61&lt;=8,E61*H61,150)</f>
        <v>0</v>
      </c>
      <c r="J61" s="392"/>
    </row>
    <row r="62" spans="1:11" ht="15" customHeight="1" x14ac:dyDescent="0.25">
      <c r="A62" s="20" t="s">
        <v>962</v>
      </c>
      <c r="B62" s="21" t="s">
        <v>963</v>
      </c>
      <c r="C62" s="20" t="s">
        <v>70</v>
      </c>
      <c r="D62" s="21" t="s">
        <v>239</v>
      </c>
      <c r="E62" s="545">
        <v>1</v>
      </c>
      <c r="F62" s="156">
        <f>IF($G$7&gt;0,2,0)</f>
        <v>0</v>
      </c>
      <c r="G62" s="192" t="s">
        <v>153</v>
      </c>
      <c r="H62" s="192">
        <v>15</v>
      </c>
      <c r="I62" s="284">
        <f>_xlfn.CEILING.MATH(H62*F62)</f>
        <v>0</v>
      </c>
      <c r="J62" s="392"/>
    </row>
    <row r="63" spans="1:11" ht="15" customHeight="1" x14ac:dyDescent="0.25">
      <c r="A63" s="20" t="s">
        <v>964</v>
      </c>
      <c r="B63" s="105" t="s">
        <v>965</v>
      </c>
      <c r="C63" s="104" t="s">
        <v>70</v>
      </c>
      <c r="D63" s="21" t="s">
        <v>239</v>
      </c>
      <c r="E63" s="545" t="s">
        <v>153</v>
      </c>
      <c r="F63" s="156">
        <f>IF($G$7&gt;0,2,0)</f>
        <v>0</v>
      </c>
      <c r="G63" s="192" t="s">
        <v>153</v>
      </c>
      <c r="H63" s="192">
        <v>8</v>
      </c>
      <c r="I63" s="284">
        <f>_xlfn.CEILING.MATH(H63*F63)</f>
        <v>0</v>
      </c>
      <c r="J63" s="392"/>
    </row>
    <row r="64" spans="1:11" ht="15" customHeight="1" x14ac:dyDescent="0.25">
      <c r="A64" s="20" t="s">
        <v>966</v>
      </c>
      <c r="B64" s="21" t="s">
        <v>967</v>
      </c>
      <c r="C64" s="20" t="s">
        <v>70</v>
      </c>
      <c r="D64" s="21" t="s">
        <v>239</v>
      </c>
      <c r="E64" s="545" t="s">
        <v>153</v>
      </c>
      <c r="F64" s="156">
        <f>IF($G$7&gt;0,1,0)</f>
        <v>0</v>
      </c>
      <c r="G64" s="192" t="s">
        <v>153</v>
      </c>
      <c r="H64" s="192">
        <v>25</v>
      </c>
      <c r="I64" s="284">
        <f>_xlfn.CEILING.MATH(H64*F64)</f>
        <v>0</v>
      </c>
      <c r="J64" s="392"/>
    </row>
    <row r="65" spans="1:265" s="4" customFormat="1" ht="15" customHeight="1" x14ac:dyDescent="0.25">
      <c r="A65" s="20" t="s">
        <v>968</v>
      </c>
      <c r="B65" s="21" t="s">
        <v>331</v>
      </c>
      <c r="C65" s="20" t="s">
        <v>70</v>
      </c>
      <c r="D65" s="21" t="s">
        <v>239</v>
      </c>
      <c r="E65" s="545" t="s">
        <v>153</v>
      </c>
      <c r="F65" s="156">
        <f>IF($G$7&gt;0,1,0)</f>
        <v>0</v>
      </c>
      <c r="G65" s="374"/>
      <c r="H65" s="192" t="s">
        <v>153</v>
      </c>
      <c r="I65" s="160">
        <f>_xlfn.CEILING.MATH(F65*G65)</f>
        <v>0</v>
      </c>
      <c r="J65" s="392"/>
      <c r="K65" s="100"/>
    </row>
    <row r="66" spans="1:265" ht="15" customHeight="1" x14ac:dyDescent="0.25">
      <c r="A66" s="100"/>
      <c r="B66" s="4"/>
      <c r="C66" s="100"/>
      <c r="D66" s="7"/>
      <c r="E66" s="171"/>
      <c r="F66" s="171"/>
      <c r="G66" s="187"/>
      <c r="H66" s="187"/>
      <c r="I66" s="171"/>
      <c r="J66" s="61"/>
    </row>
    <row r="67" spans="1:265" ht="15" customHeight="1" x14ac:dyDescent="0.25">
      <c r="A67" s="19" t="s">
        <v>8</v>
      </c>
      <c r="B67" s="40" t="s">
        <v>338</v>
      </c>
      <c r="C67" s="100"/>
      <c r="D67" s="7"/>
      <c r="E67" s="171"/>
      <c r="F67" s="171"/>
      <c r="G67" s="187"/>
      <c r="H67" s="187"/>
      <c r="I67" s="171"/>
      <c r="J67" s="414"/>
    </row>
    <row r="68" spans="1:265" ht="15" customHeight="1" x14ac:dyDescent="0.25">
      <c r="A68" s="20" t="s">
        <v>8</v>
      </c>
      <c r="B68" s="30"/>
      <c r="C68" s="471" t="s">
        <v>8</v>
      </c>
      <c r="D68" s="23" t="s">
        <v>339</v>
      </c>
      <c r="E68" s="500" t="s">
        <v>153</v>
      </c>
      <c r="F68" s="374"/>
      <c r="G68" s="192" t="s">
        <v>153</v>
      </c>
      <c r="H68" s="490"/>
      <c r="I68" s="160">
        <f>H68*F68</f>
        <v>0</v>
      </c>
      <c r="J68" s="97"/>
    </row>
    <row r="69" spans="1:265" ht="15" customHeight="1" x14ac:dyDescent="0.25">
      <c r="A69" s="20" t="s">
        <v>8</v>
      </c>
      <c r="B69" s="30"/>
      <c r="C69" s="471" t="s">
        <v>8</v>
      </c>
      <c r="D69" s="23" t="s">
        <v>339</v>
      </c>
      <c r="E69" s="500" t="s">
        <v>153</v>
      </c>
      <c r="F69" s="374"/>
      <c r="G69" s="192" t="s">
        <v>153</v>
      </c>
      <c r="H69" s="490"/>
      <c r="I69" s="160">
        <f t="shared" ref="I69:I72" si="3">H69*F69</f>
        <v>0</v>
      </c>
      <c r="J69" s="97"/>
    </row>
    <row r="70" spans="1:265" ht="15" customHeight="1" x14ac:dyDescent="0.25">
      <c r="A70" s="20" t="s">
        <v>8</v>
      </c>
      <c r="B70" s="30"/>
      <c r="C70" s="471" t="s">
        <v>8</v>
      </c>
      <c r="D70" s="23" t="s">
        <v>339</v>
      </c>
      <c r="E70" s="500" t="s">
        <v>153</v>
      </c>
      <c r="F70" s="374"/>
      <c r="G70" s="192" t="s">
        <v>153</v>
      </c>
      <c r="H70" s="490"/>
      <c r="I70" s="160">
        <f t="shared" si="3"/>
        <v>0</v>
      </c>
      <c r="J70" s="97"/>
    </row>
    <row r="71" spans="1:265" ht="15" customHeight="1" x14ac:dyDescent="0.25">
      <c r="A71" s="20" t="s">
        <v>8</v>
      </c>
      <c r="B71" s="30"/>
      <c r="C71" s="471" t="s">
        <v>8</v>
      </c>
      <c r="D71" s="23" t="s">
        <v>339</v>
      </c>
      <c r="E71" s="500" t="s">
        <v>153</v>
      </c>
      <c r="F71" s="374"/>
      <c r="G71" s="192" t="s">
        <v>153</v>
      </c>
      <c r="H71" s="490"/>
      <c r="I71" s="160">
        <f t="shared" si="3"/>
        <v>0</v>
      </c>
      <c r="J71" s="97"/>
    </row>
    <row r="72" spans="1:265" ht="15" customHeight="1" x14ac:dyDescent="0.25">
      <c r="A72" s="20" t="s">
        <v>8</v>
      </c>
      <c r="B72" s="30"/>
      <c r="C72" s="471" t="s">
        <v>8</v>
      </c>
      <c r="D72" s="23" t="s">
        <v>339</v>
      </c>
      <c r="E72" s="500" t="s">
        <v>153</v>
      </c>
      <c r="F72" s="374"/>
      <c r="G72" s="192" t="s">
        <v>153</v>
      </c>
      <c r="H72" s="490"/>
      <c r="I72" s="160">
        <f t="shared" si="3"/>
        <v>0</v>
      </c>
      <c r="J72" s="97"/>
    </row>
    <row r="73" spans="1:265" s="33" customFormat="1" ht="15" customHeight="1" x14ac:dyDescent="0.25">
      <c r="A73" s="100"/>
      <c r="B73" s="4"/>
      <c r="C73" s="4"/>
      <c r="D73" s="4"/>
      <c r="E73" s="106"/>
      <c r="F73" s="4"/>
      <c r="G73" s="4"/>
      <c r="H73" s="4"/>
      <c r="I73" s="159"/>
      <c r="J73" s="61"/>
      <c r="K73" s="4"/>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row>
    <row r="74" spans="1:265" ht="15" customHeight="1" x14ac:dyDescent="0.25">
      <c r="A74" s="19" t="s">
        <v>340</v>
      </c>
      <c r="B74" s="391" t="s">
        <v>62</v>
      </c>
      <c r="C74" s="391"/>
      <c r="D74" s="391"/>
      <c r="E74" s="391"/>
      <c r="F74" s="391"/>
      <c r="G74" s="391"/>
      <c r="H74" s="386"/>
      <c r="I74" s="170">
        <f>I93</f>
        <v>0</v>
      </c>
      <c r="J74" s="286" t="s">
        <v>341</v>
      </c>
    </row>
    <row r="75" spans="1:265" s="33" customFormat="1" ht="15" customHeight="1" x14ac:dyDescent="0.25">
      <c r="A75" s="4"/>
      <c r="B75" s="4"/>
      <c r="C75" s="4"/>
      <c r="D75" s="4"/>
      <c r="E75" s="4"/>
      <c r="F75" s="4"/>
      <c r="G75" s="4"/>
      <c r="H75" s="4"/>
      <c r="I75" s="159"/>
      <c r="J75" s="6"/>
      <c r="K75" s="4"/>
      <c r="L75" s="32"/>
      <c r="M75" s="32"/>
      <c r="N75" s="32"/>
      <c r="O75" s="32"/>
      <c r="P75" s="32"/>
      <c r="Q75" s="32"/>
      <c r="R75" s="6"/>
      <c r="S75" s="6"/>
      <c r="T75" s="6"/>
      <c r="U75" s="31"/>
      <c r="V75" s="31"/>
      <c r="W75" s="31"/>
      <c r="X75" s="31"/>
      <c r="Y75" s="31"/>
      <c r="Z75" s="31"/>
      <c r="AA75" s="31"/>
      <c r="AB75" s="31"/>
      <c r="AC75" s="31"/>
      <c r="AD75" s="31"/>
      <c r="AE75" s="31"/>
      <c r="AF75" s="31"/>
      <c r="AG75" s="31"/>
      <c r="AH75" s="31"/>
      <c r="AI75" s="31"/>
      <c r="AJ75" s="31"/>
      <c r="AK75" s="31"/>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row>
    <row r="76" spans="1:265" s="33" customFormat="1" ht="15" customHeight="1" x14ac:dyDescent="0.25">
      <c r="A76" s="19" t="s">
        <v>64</v>
      </c>
      <c r="B76" s="391" t="s">
        <v>65</v>
      </c>
      <c r="C76" s="391"/>
      <c r="D76" s="391"/>
      <c r="E76" s="391"/>
      <c r="F76" s="391"/>
      <c r="G76" s="391"/>
      <c r="H76" s="391"/>
      <c r="I76" s="170">
        <f>SUMIF($C$22:$C$72,"SUS 7",$I$22:$I$72)</f>
        <v>0</v>
      </c>
      <c r="J76" s="286" t="s">
        <v>341</v>
      </c>
      <c r="K76" s="4"/>
      <c r="L76" s="4"/>
      <c r="M76" s="4"/>
      <c r="N76" s="4"/>
      <c r="O76" s="4"/>
      <c r="P76" s="4"/>
      <c r="Q76" s="4"/>
      <c r="R76" s="6"/>
      <c r="S76" s="6"/>
      <c r="T76" s="6"/>
      <c r="U76" s="31"/>
      <c r="V76" s="31"/>
      <c r="W76" s="31"/>
      <c r="X76" s="31"/>
      <c r="Y76" s="31"/>
      <c r="Z76" s="31"/>
      <c r="AA76" s="31"/>
      <c r="AB76" s="31"/>
      <c r="AC76" s="31"/>
      <c r="AD76" s="31"/>
      <c r="AE76" s="31"/>
      <c r="AF76" s="31"/>
      <c r="AG76" s="31"/>
      <c r="AH76" s="31"/>
      <c r="AI76" s="31"/>
      <c r="AJ76" s="31"/>
      <c r="AK76" s="31"/>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row>
    <row r="77" spans="1:265" s="33" customFormat="1" ht="15" customHeight="1" x14ac:dyDescent="0.25">
      <c r="A77" s="4"/>
      <c r="B77" s="4"/>
      <c r="C77" s="4"/>
      <c r="D77" s="4"/>
      <c r="E77" s="4"/>
      <c r="F77" s="4"/>
      <c r="G77" s="4"/>
      <c r="H77" s="4"/>
      <c r="I77" s="159"/>
      <c r="J77" s="6"/>
      <c r="K77" s="4"/>
      <c r="L77" s="32"/>
      <c r="M77" s="32"/>
      <c r="N77" s="32"/>
      <c r="O77" s="32"/>
      <c r="P77" s="32"/>
      <c r="Q77" s="32"/>
      <c r="R77" s="6"/>
      <c r="S77" s="6"/>
      <c r="T77" s="6"/>
      <c r="U77" s="31"/>
      <c r="V77" s="31"/>
      <c r="W77" s="31"/>
      <c r="X77" s="31"/>
      <c r="Y77" s="31"/>
      <c r="Z77" s="31"/>
      <c r="AA77" s="31"/>
      <c r="AB77" s="31"/>
      <c r="AC77" s="31"/>
      <c r="AD77" s="31"/>
      <c r="AE77" s="31"/>
      <c r="AF77" s="31"/>
      <c r="AG77" s="31"/>
      <c r="AH77" s="31"/>
      <c r="AI77" s="31"/>
      <c r="AJ77" s="31"/>
      <c r="AK77" s="31"/>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row>
    <row r="78" spans="1:265" s="33" customFormat="1" ht="15" customHeight="1" x14ac:dyDescent="0.25">
      <c r="A78" s="19" t="s">
        <v>66</v>
      </c>
      <c r="B78" s="391" t="s">
        <v>67</v>
      </c>
      <c r="C78" s="391"/>
      <c r="D78" s="391"/>
      <c r="E78" s="391"/>
      <c r="F78" s="391"/>
      <c r="G78" s="391"/>
      <c r="H78" s="391"/>
      <c r="I78" s="170">
        <f>SUMIF($C$22:$C$72,"SI 8",$I$22:$I$72)</f>
        <v>0</v>
      </c>
      <c r="J78" s="286" t="s">
        <v>341</v>
      </c>
      <c r="K78" s="4"/>
      <c r="L78" s="4"/>
      <c r="M78" s="4"/>
      <c r="N78" s="4"/>
      <c r="O78" s="4"/>
      <c r="P78" s="4"/>
      <c r="Q78" s="4"/>
      <c r="R78" s="6"/>
      <c r="S78" s="6"/>
      <c r="T78" s="6"/>
      <c r="U78" s="31"/>
      <c r="V78" s="31"/>
      <c r="W78" s="31"/>
      <c r="X78" s="31"/>
      <c r="Y78" s="31"/>
      <c r="Z78" s="31"/>
      <c r="AA78" s="31"/>
      <c r="AB78" s="31"/>
      <c r="AC78" s="31"/>
      <c r="AD78" s="31"/>
      <c r="AE78" s="31"/>
      <c r="AF78" s="31"/>
      <c r="AG78" s="31"/>
      <c r="AH78" s="31"/>
      <c r="AI78" s="31"/>
      <c r="AJ78" s="31"/>
      <c r="AK78" s="31"/>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row>
    <row r="79" spans="1:265" s="33" customFormat="1" ht="15" customHeight="1" x14ac:dyDescent="0.25">
      <c r="A79" s="4"/>
      <c r="B79" s="4"/>
      <c r="C79" s="4"/>
      <c r="D79" s="4"/>
      <c r="E79" s="4"/>
      <c r="F79" s="4"/>
      <c r="G79" s="4"/>
      <c r="H79" s="4"/>
      <c r="I79" s="159"/>
      <c r="J79" s="6"/>
      <c r="K79" s="4"/>
      <c r="L79" s="32"/>
      <c r="M79" s="32"/>
      <c r="N79" s="32"/>
      <c r="O79" s="32"/>
      <c r="P79" s="32"/>
      <c r="Q79" s="32"/>
      <c r="R79" s="6"/>
      <c r="S79" s="6"/>
      <c r="T79" s="6"/>
      <c r="U79" s="31"/>
      <c r="V79" s="31"/>
      <c r="W79" s="31"/>
      <c r="X79" s="31"/>
      <c r="Y79" s="31"/>
      <c r="Z79" s="31"/>
      <c r="AA79" s="31"/>
      <c r="AB79" s="31"/>
      <c r="AC79" s="31"/>
      <c r="AD79" s="31"/>
      <c r="AE79" s="31"/>
      <c r="AF79" s="31"/>
      <c r="AG79" s="31"/>
      <c r="AH79" s="31"/>
      <c r="AI79" s="31"/>
      <c r="AJ79" s="31"/>
      <c r="AK79" s="31"/>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row>
    <row r="80" spans="1:265" s="33" customFormat="1" ht="15" customHeight="1" x14ac:dyDescent="0.25">
      <c r="A80" s="19" t="s">
        <v>68</v>
      </c>
      <c r="B80" s="391" t="s">
        <v>69</v>
      </c>
      <c r="C80" s="391"/>
      <c r="D80" s="391"/>
      <c r="E80" s="391"/>
      <c r="F80" s="391"/>
      <c r="G80" s="391"/>
      <c r="H80" s="391"/>
      <c r="I80" s="170">
        <f>SUMIF($C$22:$C$72,"SD 9",$I$22:$I$72)</f>
        <v>0</v>
      </c>
      <c r="J80" s="286" t="s">
        <v>341</v>
      </c>
      <c r="K80" s="4"/>
      <c r="L80" s="4"/>
      <c r="M80" s="4"/>
      <c r="N80" s="4"/>
      <c r="O80" s="4"/>
      <c r="P80" s="4"/>
      <c r="Q80" s="4"/>
      <c r="R80" s="6"/>
      <c r="S80" s="6"/>
      <c r="T80" s="6"/>
      <c r="U80" s="31"/>
      <c r="V80" s="31"/>
      <c r="W80" s="31"/>
      <c r="X80" s="31"/>
      <c r="Y80" s="31"/>
      <c r="Z80" s="31"/>
      <c r="AA80" s="31"/>
      <c r="AB80" s="31"/>
      <c r="AC80" s="31"/>
      <c r="AD80" s="31"/>
      <c r="AE80" s="31"/>
      <c r="AF80" s="31"/>
      <c r="AG80" s="31"/>
      <c r="AH80" s="31"/>
      <c r="AI80" s="31"/>
      <c r="AJ80" s="31"/>
      <c r="AK80" s="31"/>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row>
    <row r="81" spans="1:55" ht="15" customHeight="1" x14ac:dyDescent="0.25">
      <c r="A81" s="100"/>
      <c r="B81" s="4"/>
      <c r="C81" s="100"/>
      <c r="D81" s="7"/>
      <c r="E81" s="102"/>
      <c r="F81" s="7"/>
      <c r="G81" s="4"/>
      <c r="H81" s="4"/>
      <c r="I81" s="171"/>
      <c r="J81" s="95"/>
    </row>
    <row r="82" spans="1:55" ht="15" customHeight="1" x14ac:dyDescent="0.25">
      <c r="A82" s="19" t="s">
        <v>70</v>
      </c>
      <c r="B82" s="391" t="s">
        <v>71</v>
      </c>
      <c r="C82" s="391"/>
      <c r="D82" s="391"/>
      <c r="E82" s="391"/>
      <c r="F82" s="391"/>
      <c r="G82" s="391"/>
      <c r="H82" s="386"/>
      <c r="I82" s="170">
        <f>SUMIF($C$22:$C$72,"SAA 10",$I$22:$I$72)</f>
        <v>0</v>
      </c>
      <c r="J82" s="286" t="s">
        <v>341</v>
      </c>
    </row>
    <row r="83" spans="1:55" ht="15" customHeight="1" x14ac:dyDescent="0.25">
      <c r="A83" s="100"/>
      <c r="B83" s="4"/>
      <c r="C83" s="100"/>
      <c r="D83" s="7"/>
      <c r="E83" s="102"/>
      <c r="F83" s="7"/>
      <c r="G83" s="4"/>
      <c r="H83" s="4"/>
      <c r="I83" s="103"/>
      <c r="J83" s="61"/>
    </row>
    <row r="84" spans="1:55" s="4" customFormat="1" ht="15" customHeight="1" x14ac:dyDescent="0.25">
      <c r="A84" s="108"/>
      <c r="B84" s="125"/>
      <c r="C84" s="109"/>
      <c r="D84" s="37"/>
      <c r="E84" s="37"/>
      <c r="F84" s="37"/>
      <c r="G84" s="37"/>
      <c r="H84" s="125"/>
      <c r="I84" s="126"/>
      <c r="J84" s="110"/>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row>
    <row r="85" spans="1:55" s="4" customFormat="1" ht="15" customHeight="1" x14ac:dyDescent="0.25">
      <c r="A85" s="714" t="s">
        <v>72</v>
      </c>
      <c r="B85" s="715"/>
      <c r="H85" s="115"/>
      <c r="I85" s="159"/>
      <c r="J85" s="175"/>
      <c r="U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row>
    <row r="86" spans="1:55" s="4" customFormat="1" ht="15" customHeight="1" x14ac:dyDescent="0.25">
      <c r="A86" s="40" t="s">
        <v>340</v>
      </c>
      <c r="B86" s="3" t="s">
        <v>73</v>
      </c>
      <c r="C86" s="7"/>
      <c r="D86" s="155" t="s">
        <v>74</v>
      </c>
      <c r="E86" s="155" t="s">
        <v>342</v>
      </c>
      <c r="F86" s="163"/>
      <c r="G86" s="163"/>
      <c r="H86" s="163"/>
      <c r="I86" s="172" t="s">
        <v>425</v>
      </c>
      <c r="J86" s="155" t="s">
        <v>77</v>
      </c>
      <c r="U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row>
    <row r="87" spans="1:55" s="4" customFormat="1" ht="15" customHeight="1" x14ac:dyDescent="0.25">
      <c r="A87" s="26" t="s">
        <v>78</v>
      </c>
      <c r="B87" s="41" t="s">
        <v>79</v>
      </c>
      <c r="D87" s="399">
        <v>6100</v>
      </c>
      <c r="E87" s="157">
        <f t="shared" ref="E87:E92" si="4">I87*D87</f>
        <v>0</v>
      </c>
      <c r="F87" s="115"/>
      <c r="G87" s="115"/>
      <c r="H87" s="115" t="s">
        <v>78</v>
      </c>
      <c r="I87" s="156">
        <f>SUMIF($C$22:$C$72,"SUP 1",$I$22:$I$72)</f>
        <v>0</v>
      </c>
      <c r="J87" s="173">
        <v>1.4</v>
      </c>
      <c r="U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row>
    <row r="88" spans="1:55" s="4" customFormat="1" ht="15" customHeight="1" x14ac:dyDescent="0.25">
      <c r="A88" s="26" t="s">
        <v>80</v>
      </c>
      <c r="B88" s="26" t="s">
        <v>81</v>
      </c>
      <c r="D88" s="399">
        <v>9000</v>
      </c>
      <c r="E88" s="157">
        <f t="shared" si="4"/>
        <v>0</v>
      </c>
      <c r="F88" s="115"/>
      <c r="G88" s="115"/>
      <c r="H88" s="115" t="s">
        <v>80</v>
      </c>
      <c r="I88" s="156">
        <f>SUMIF($C$22:$C$72,"SUP 2",$I$22:$I$72)</f>
        <v>0</v>
      </c>
      <c r="J88" s="174">
        <v>1.45</v>
      </c>
      <c r="U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row>
    <row r="89" spans="1:55" s="4" customFormat="1" ht="15" customHeight="1" x14ac:dyDescent="0.25">
      <c r="A89" s="26" t="s">
        <v>82</v>
      </c>
      <c r="B89" s="43" t="s">
        <v>83</v>
      </c>
      <c r="C89" s="379"/>
      <c r="D89" s="399">
        <v>7200</v>
      </c>
      <c r="E89" s="157">
        <f t="shared" si="4"/>
        <v>0</v>
      </c>
      <c r="F89" s="115"/>
      <c r="G89" s="115"/>
      <c r="H89" s="115" t="s">
        <v>82</v>
      </c>
      <c r="I89" s="156">
        <f>SUMIF($C$22:$C$72,"SUP 3",$I$22:$I$72)</f>
        <v>0</v>
      </c>
      <c r="J89" s="174">
        <v>1.24</v>
      </c>
      <c r="U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row>
    <row r="90" spans="1:55" s="4" customFormat="1" ht="15" customHeight="1" x14ac:dyDescent="0.25">
      <c r="A90" s="26" t="s">
        <v>84</v>
      </c>
      <c r="B90" s="43" t="s">
        <v>85</v>
      </c>
      <c r="C90" s="379"/>
      <c r="D90" s="399">
        <v>3600</v>
      </c>
      <c r="E90" s="157">
        <f t="shared" si="4"/>
        <v>0</v>
      </c>
      <c r="F90" s="115"/>
      <c r="G90" s="115"/>
      <c r="H90" s="115" t="s">
        <v>84</v>
      </c>
      <c r="I90" s="156">
        <f>SUMIF($C$22:$C$72,"SUP 4",$I$22:$I$72)</f>
        <v>0</v>
      </c>
      <c r="J90" s="174">
        <v>1.19</v>
      </c>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row>
    <row r="91" spans="1:55" s="4" customFormat="1" ht="15" customHeight="1" x14ac:dyDescent="0.25">
      <c r="A91" s="26" t="s">
        <v>86</v>
      </c>
      <c r="B91" s="43" t="s">
        <v>87</v>
      </c>
      <c r="C91" s="379"/>
      <c r="D91" s="399">
        <v>6300</v>
      </c>
      <c r="E91" s="157">
        <f t="shared" si="4"/>
        <v>0</v>
      </c>
      <c r="F91" s="115"/>
      <c r="G91" s="115"/>
      <c r="H91" s="115" t="s">
        <v>86</v>
      </c>
      <c r="I91" s="156">
        <f>SUMIF($C$22:$C$72,"SUP 5",$I$22:$I$72)</f>
        <v>0</v>
      </c>
      <c r="J91" s="174">
        <v>1.35</v>
      </c>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row>
    <row r="92" spans="1:55" s="4" customFormat="1" ht="15" customHeight="1" x14ac:dyDescent="0.25">
      <c r="A92" s="26" t="s">
        <v>88</v>
      </c>
      <c r="B92" s="43" t="s">
        <v>89</v>
      </c>
      <c r="C92" s="379"/>
      <c r="D92" s="399">
        <v>8900</v>
      </c>
      <c r="E92" s="157">
        <f t="shared" si="4"/>
        <v>0</v>
      </c>
      <c r="F92" s="115"/>
      <c r="G92" s="115"/>
      <c r="H92" s="115" t="s">
        <v>88</v>
      </c>
      <c r="I92" s="161">
        <f>SUMIF($C$22:$C$72,"SUP 6",$I$22:$I$72)</f>
        <v>0</v>
      </c>
      <c r="J92" s="174">
        <v>1.83</v>
      </c>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row>
    <row r="93" spans="1:55" s="4" customFormat="1" ht="15" customHeight="1" thickBot="1" x14ac:dyDescent="0.3">
      <c r="A93" s="111"/>
      <c r="B93" s="47"/>
      <c r="C93" s="47"/>
      <c r="D93" s="165" t="s">
        <v>62</v>
      </c>
      <c r="E93" s="203">
        <f>SUM(E87:E92)</f>
        <v>0</v>
      </c>
      <c r="F93" s="115"/>
      <c r="G93" s="115"/>
      <c r="H93" s="163" t="s">
        <v>90</v>
      </c>
      <c r="I93" s="158">
        <f>SUM(I87:I92)</f>
        <v>0</v>
      </c>
      <c r="J93" s="196">
        <v>1</v>
      </c>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row>
    <row r="94" spans="1:55" s="4" customFormat="1" ht="15" customHeight="1" thickTop="1" x14ac:dyDescent="0.25">
      <c r="A94" s="112"/>
      <c r="D94" s="166"/>
      <c r="E94" s="167"/>
      <c r="F94" s="115"/>
      <c r="G94" s="115"/>
      <c r="H94" s="115"/>
      <c r="I94" s="159"/>
      <c r="J94" s="175"/>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row>
    <row r="95" spans="1:55" s="4" customFormat="1" ht="15" customHeight="1" thickBot="1" x14ac:dyDescent="0.3">
      <c r="A95" s="40" t="s">
        <v>91</v>
      </c>
      <c r="B95" s="3" t="s">
        <v>92</v>
      </c>
      <c r="D95" s="166"/>
      <c r="E95" s="167"/>
      <c r="F95" s="115"/>
      <c r="G95" s="115"/>
      <c r="H95" s="163" t="s">
        <v>93</v>
      </c>
      <c r="I95" s="158">
        <f>(I87*J87)+(I88*J88)+(I89*J89)+(I90*J90)+(I91*J91)+(I92*J92)</f>
        <v>0</v>
      </c>
      <c r="J95" s="196" t="e">
        <f>J93/I93*I95</f>
        <v>#DIV/0!</v>
      </c>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row>
    <row r="96" spans="1:55" s="4" customFormat="1" ht="15" customHeight="1" thickTop="1" x14ac:dyDescent="0.25">
      <c r="A96" s="379"/>
      <c r="B96" s="379"/>
      <c r="C96" s="379"/>
      <c r="D96" s="155" t="s">
        <v>74</v>
      </c>
      <c r="E96" s="155" t="s">
        <v>346</v>
      </c>
      <c r="F96" s="115"/>
      <c r="G96" s="115"/>
      <c r="H96" s="115"/>
      <c r="I96" s="159"/>
      <c r="J96" s="175"/>
      <c r="M96" s="61"/>
      <c r="N96" s="61"/>
      <c r="O96" s="61"/>
      <c r="P96" s="61"/>
      <c r="Q96" s="61"/>
      <c r="R96" s="61"/>
      <c r="S96" s="61"/>
      <c r="T96" s="61"/>
      <c r="U96" s="61"/>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row>
    <row r="97" spans="1:55" s="4" customFormat="1" ht="15" customHeight="1" thickBot="1" x14ac:dyDescent="0.3">
      <c r="A97" s="40" t="s">
        <v>70</v>
      </c>
      <c r="B97" s="3" t="s">
        <v>95</v>
      </c>
      <c r="C97" s="379"/>
      <c r="D97" s="399">
        <v>300</v>
      </c>
      <c r="E97" s="157">
        <f>D97*I97</f>
        <v>0</v>
      </c>
      <c r="F97" s="115"/>
      <c r="G97" s="115"/>
      <c r="H97" s="163" t="s">
        <v>96</v>
      </c>
      <c r="I97" s="158">
        <f>I82</f>
        <v>0</v>
      </c>
      <c r="J97" s="175"/>
      <c r="M97" s="61"/>
      <c r="N97" s="61"/>
      <c r="O97" s="61"/>
      <c r="P97" s="61"/>
      <c r="Q97" s="61"/>
      <c r="R97" s="61"/>
      <c r="S97" s="61"/>
      <c r="T97" s="61"/>
      <c r="U97" s="61"/>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row>
    <row r="98" spans="1:55" s="4" customFormat="1" ht="15" customHeight="1" thickTop="1" thickBot="1" x14ac:dyDescent="0.3">
      <c r="A98" s="44"/>
      <c r="C98" s="379"/>
      <c r="D98" s="165" t="s">
        <v>97</v>
      </c>
      <c r="E98" s="203">
        <f>SUM(E97)</f>
        <v>0</v>
      </c>
      <c r="F98" s="115"/>
      <c r="G98" s="115"/>
      <c r="H98" s="115"/>
      <c r="I98" s="159"/>
      <c r="J98" s="175"/>
      <c r="M98" s="61"/>
      <c r="N98" s="61"/>
      <c r="O98" s="61"/>
      <c r="P98" s="61"/>
      <c r="Q98" s="61"/>
      <c r="R98" s="61"/>
      <c r="S98" s="61"/>
      <c r="T98" s="61"/>
      <c r="U98" s="61"/>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row>
    <row r="99" spans="1:55" s="4" customFormat="1" ht="15" customHeight="1" thickTop="1" x14ac:dyDescent="0.25">
      <c r="A99" s="44"/>
      <c r="C99" s="379"/>
      <c r="D99" s="165"/>
      <c r="E99" s="169"/>
      <c r="H99" s="115"/>
      <c r="I99" s="159"/>
      <c r="J99" s="198"/>
      <c r="M99" s="61"/>
      <c r="N99" s="61"/>
      <c r="O99" s="61"/>
      <c r="P99" s="61"/>
      <c r="Q99" s="61"/>
      <c r="R99" s="61"/>
      <c r="S99" s="61"/>
      <c r="T99" s="61"/>
      <c r="U99" s="61"/>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row>
    <row r="100" spans="1:55" s="4" customFormat="1" ht="15" customHeight="1" x14ac:dyDescent="0.25">
      <c r="A100" s="34"/>
      <c r="B100" s="125"/>
      <c r="C100" s="114"/>
      <c r="D100" s="195"/>
      <c r="E100" s="204"/>
      <c r="F100" s="125"/>
      <c r="G100" s="125"/>
      <c r="H100" s="125"/>
      <c r="I100" s="120"/>
      <c r="J100" s="38"/>
      <c r="M100" s="61"/>
      <c r="N100" s="61"/>
      <c r="O100" s="61"/>
      <c r="P100" s="61"/>
      <c r="Q100" s="61"/>
      <c r="R100" s="61"/>
      <c r="S100" s="61"/>
      <c r="T100" s="61"/>
      <c r="U100" s="61"/>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row>
    <row r="101" spans="1:55" s="4" customFormat="1" ht="15" customHeight="1" x14ac:dyDescent="0.25">
      <c r="A101" s="714" t="s">
        <v>98</v>
      </c>
      <c r="B101" s="715"/>
      <c r="D101" s="115"/>
      <c r="E101" s="115"/>
      <c r="I101" s="107"/>
      <c r="J101" s="39"/>
      <c r="M101" s="61"/>
      <c r="N101" s="61"/>
      <c r="O101" s="61"/>
      <c r="P101" s="61"/>
      <c r="Q101" s="61"/>
      <c r="R101" s="61"/>
      <c r="S101" s="61"/>
      <c r="T101" s="61"/>
      <c r="U101" s="61"/>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row>
    <row r="102" spans="1:55" s="4" customFormat="1" ht="15" customHeight="1" x14ac:dyDescent="0.25">
      <c r="A102" s="40" t="s">
        <v>99</v>
      </c>
      <c r="B102" s="40" t="s">
        <v>100</v>
      </c>
      <c r="C102" s="164" t="s">
        <v>101</v>
      </c>
      <c r="D102" s="164" t="s">
        <v>102</v>
      </c>
      <c r="E102" s="168">
        <f>E98+E93</f>
        <v>0</v>
      </c>
      <c r="F102" s="57">
        <v>1</v>
      </c>
      <c r="I102" s="107"/>
      <c r="J102" s="39"/>
      <c r="M102" s="61"/>
      <c r="N102" s="61"/>
      <c r="O102" s="61"/>
      <c r="P102" s="61"/>
      <c r="Q102" s="61"/>
      <c r="R102" s="61"/>
      <c r="S102" s="61"/>
      <c r="T102" s="61"/>
      <c r="U102" s="61"/>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row>
    <row r="103" spans="1:55" s="4" customFormat="1" ht="15" customHeight="1" x14ac:dyDescent="0.25">
      <c r="A103" s="22">
        <v>1</v>
      </c>
      <c r="B103" s="136" t="s">
        <v>103</v>
      </c>
      <c r="C103" s="214">
        <v>0</v>
      </c>
      <c r="D103" s="157">
        <f>$E$102/$F$102*C103</f>
        <v>0</v>
      </c>
      <c r="E103" s="162" t="s">
        <v>8</v>
      </c>
      <c r="F103" s="57"/>
      <c r="G103" s="142"/>
      <c r="I103" s="107"/>
      <c r="J103" s="39"/>
      <c r="M103" s="61"/>
      <c r="N103" s="61"/>
      <c r="O103" s="61"/>
      <c r="P103" s="61"/>
      <c r="Q103" s="61"/>
      <c r="R103" s="61"/>
      <c r="S103" s="61"/>
      <c r="T103" s="61"/>
      <c r="U103" s="61"/>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row>
    <row r="104" spans="1:55" s="4" customFormat="1" ht="15" customHeight="1" x14ac:dyDescent="0.25">
      <c r="A104" s="22">
        <v>2</v>
      </c>
      <c r="B104" s="136" t="s">
        <v>104</v>
      </c>
      <c r="C104" s="214" t="s">
        <v>8</v>
      </c>
      <c r="D104" s="181" t="s">
        <v>8</v>
      </c>
      <c r="E104" s="162" t="s">
        <v>105</v>
      </c>
      <c r="F104" s="57"/>
      <c r="G104" s="142"/>
      <c r="I104" s="107"/>
      <c r="J104" s="39"/>
      <c r="M104" s="61"/>
      <c r="N104" s="61"/>
      <c r="O104" s="61"/>
      <c r="P104" s="61"/>
      <c r="Q104" s="61"/>
      <c r="R104" s="61"/>
      <c r="S104" s="61"/>
      <c r="T104" s="61"/>
      <c r="U104" s="61"/>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row>
    <row r="105" spans="1:55" s="4" customFormat="1" ht="15" customHeight="1" x14ac:dyDescent="0.25">
      <c r="A105" s="22">
        <v>3</v>
      </c>
      <c r="B105" s="136" t="s">
        <v>106</v>
      </c>
      <c r="C105" s="214" t="s">
        <v>8</v>
      </c>
      <c r="D105" s="181" t="s">
        <v>8</v>
      </c>
      <c r="E105" s="162" t="s">
        <v>105</v>
      </c>
      <c r="F105" s="57"/>
      <c r="G105" s="142"/>
      <c r="I105" s="107"/>
      <c r="J105" s="39"/>
      <c r="M105" s="61"/>
      <c r="N105" s="61"/>
      <c r="O105" s="61"/>
      <c r="P105" s="61"/>
      <c r="Q105" s="61"/>
      <c r="R105" s="61"/>
      <c r="S105" s="61"/>
      <c r="T105" s="61"/>
      <c r="U105" s="61"/>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row>
    <row r="106" spans="1:55" s="4" customFormat="1" ht="15" customHeight="1" x14ac:dyDescent="0.25">
      <c r="A106" s="22">
        <v>4</v>
      </c>
      <c r="B106" s="136" t="s">
        <v>107</v>
      </c>
      <c r="C106" s="287" t="s">
        <v>108</v>
      </c>
      <c r="D106" s="157">
        <f>E98/100*75</f>
        <v>0</v>
      </c>
      <c r="E106" s="162" t="str">
        <f>D104</f>
        <v>---</v>
      </c>
      <c r="F106" s="57"/>
      <c r="G106" s="142"/>
      <c r="I106" s="107"/>
      <c r="J106" s="39"/>
      <c r="M106" s="61"/>
      <c r="N106" s="61"/>
      <c r="O106" s="61"/>
      <c r="P106" s="61"/>
      <c r="Q106" s="61"/>
      <c r="R106" s="61"/>
      <c r="S106" s="61"/>
      <c r="T106" s="61"/>
      <c r="U106" s="61"/>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row>
    <row r="107" spans="1:55" s="4" customFormat="1" ht="15" customHeight="1" x14ac:dyDescent="0.25">
      <c r="A107" s="22">
        <v>5</v>
      </c>
      <c r="B107" s="136" t="s">
        <v>109</v>
      </c>
      <c r="C107" s="287">
        <v>0.1</v>
      </c>
      <c r="D107" s="157">
        <f>(E102+D103+D106)/F102*C107</f>
        <v>0</v>
      </c>
      <c r="E107" s="205" t="s">
        <v>8</v>
      </c>
      <c r="F107" s="57"/>
      <c r="G107" s="142"/>
      <c r="I107" s="107"/>
      <c r="J107" s="39"/>
      <c r="M107" s="61"/>
      <c r="N107" s="61"/>
      <c r="O107" s="61"/>
      <c r="P107" s="61"/>
      <c r="Q107" s="61"/>
      <c r="R107" s="61"/>
      <c r="S107" s="61"/>
      <c r="T107" s="61"/>
      <c r="U107" s="61"/>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row>
    <row r="108" spans="1:55" s="4" customFormat="1" ht="15" customHeight="1" thickBot="1" x14ac:dyDescent="0.3">
      <c r="A108" s="44"/>
      <c r="C108" s="115"/>
      <c r="D108" s="163" t="s">
        <v>110</v>
      </c>
      <c r="E108" s="203">
        <f>E102+(D103+D106+D107)</f>
        <v>0</v>
      </c>
      <c r="F108" s="143"/>
      <c r="G108" s="62"/>
      <c r="I108" s="107"/>
      <c r="J108" s="39"/>
      <c r="M108" s="61"/>
      <c r="N108" s="61"/>
      <c r="O108" s="61"/>
      <c r="P108" s="61"/>
      <c r="Q108" s="61"/>
      <c r="R108" s="61"/>
      <c r="S108" s="61"/>
      <c r="T108" s="61"/>
      <c r="U108" s="61"/>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row>
    <row r="109" spans="1:55" s="4" customFormat="1" ht="15" customHeight="1" thickTop="1" x14ac:dyDescent="0.25">
      <c r="A109" s="44"/>
      <c r="C109" s="115"/>
      <c r="D109" s="163"/>
      <c r="E109" s="169"/>
      <c r="F109" s="143"/>
      <c r="G109" s="62"/>
      <c r="I109" s="107"/>
      <c r="J109" s="39"/>
      <c r="M109" s="61"/>
      <c r="N109" s="61"/>
      <c r="O109" s="61"/>
      <c r="P109" s="61"/>
      <c r="Q109" s="61"/>
      <c r="R109" s="61"/>
      <c r="S109" s="61"/>
      <c r="T109" s="61"/>
      <c r="U109" s="61"/>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row>
    <row r="110" spans="1:55" s="4" customFormat="1" ht="15" customHeight="1" x14ac:dyDescent="0.25">
      <c r="A110" s="40" t="s">
        <v>99</v>
      </c>
      <c r="B110" s="40" t="s">
        <v>111</v>
      </c>
      <c r="C110" s="619" t="s">
        <v>112</v>
      </c>
      <c r="D110" s="620"/>
      <c r="E110" s="168">
        <f>E108</f>
        <v>0</v>
      </c>
      <c r="F110" s="57"/>
      <c r="G110" s="142"/>
      <c r="I110" s="107"/>
      <c r="J110" s="39"/>
      <c r="M110" s="61"/>
      <c r="N110" s="61"/>
      <c r="O110" s="61"/>
      <c r="P110" s="61"/>
      <c r="Q110" s="61"/>
      <c r="R110" s="61"/>
      <c r="S110" s="61"/>
      <c r="T110" s="61"/>
      <c r="U110" s="61"/>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row>
    <row r="111" spans="1:55" s="4" customFormat="1" ht="15" customHeight="1" x14ac:dyDescent="0.25">
      <c r="A111" s="22">
        <v>1</v>
      </c>
      <c r="B111" s="22" t="s">
        <v>113</v>
      </c>
      <c r="C111" s="604" t="s">
        <v>8</v>
      </c>
      <c r="D111" s="623"/>
      <c r="E111" s="162" t="s">
        <v>105</v>
      </c>
      <c r="F111" s="57"/>
      <c r="G111" s="142"/>
      <c r="I111" s="107"/>
      <c r="J111" s="39"/>
      <c r="M111" s="61"/>
      <c r="N111" s="61"/>
      <c r="O111" s="61"/>
      <c r="P111" s="61"/>
      <c r="Q111" s="61"/>
      <c r="R111" s="61"/>
      <c r="S111" s="61"/>
      <c r="T111" s="61"/>
      <c r="U111" s="61"/>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row>
    <row r="112" spans="1:55" s="4" customFormat="1" ht="15" customHeight="1" x14ac:dyDescent="0.25">
      <c r="A112" s="22">
        <v>2</v>
      </c>
      <c r="B112" s="22" t="s">
        <v>347</v>
      </c>
      <c r="C112" s="604" t="s">
        <v>8</v>
      </c>
      <c r="D112" s="623"/>
      <c r="E112" s="162" t="s">
        <v>105</v>
      </c>
      <c r="F112" s="57"/>
      <c r="G112" s="142"/>
      <c r="I112" s="107"/>
      <c r="J112" s="39"/>
      <c r="M112" s="61"/>
      <c r="N112" s="61"/>
      <c r="O112" s="61"/>
      <c r="P112" s="61"/>
      <c r="Q112" s="61"/>
      <c r="R112" s="61"/>
      <c r="S112" s="61"/>
      <c r="T112" s="61"/>
      <c r="U112" s="61"/>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row>
    <row r="113" spans="1:55" s="4" customFormat="1" ht="15" customHeight="1" x14ac:dyDescent="0.25">
      <c r="A113" s="22">
        <v>3</v>
      </c>
      <c r="B113" s="22" t="s">
        <v>115</v>
      </c>
      <c r="C113" s="604" t="s">
        <v>8</v>
      </c>
      <c r="D113" s="623"/>
      <c r="E113" s="162" t="s">
        <v>105</v>
      </c>
      <c r="F113" s="57"/>
      <c r="G113" s="142"/>
      <c r="I113" s="107"/>
      <c r="J113" s="39"/>
      <c r="M113" s="61"/>
      <c r="N113" s="61"/>
      <c r="O113" s="61"/>
      <c r="P113" s="61"/>
      <c r="Q113" s="61"/>
      <c r="R113" s="61"/>
      <c r="S113" s="61"/>
      <c r="T113" s="61"/>
      <c r="U113" s="61"/>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row>
    <row r="114" spans="1:55" s="4" customFormat="1" ht="15" customHeight="1" x14ac:dyDescent="0.25">
      <c r="A114" s="22">
        <v>4</v>
      </c>
      <c r="B114" s="22" t="s">
        <v>116</v>
      </c>
      <c r="C114" s="604" t="s">
        <v>8</v>
      </c>
      <c r="D114" s="623"/>
      <c r="E114" s="205" t="s">
        <v>105</v>
      </c>
      <c r="F114" s="57"/>
      <c r="G114" s="142"/>
      <c r="I114" s="107"/>
      <c r="J114" s="39"/>
      <c r="M114" s="61"/>
      <c r="N114" s="61"/>
      <c r="O114" s="61"/>
      <c r="P114" s="61"/>
      <c r="Q114" s="61"/>
      <c r="R114" s="61"/>
      <c r="S114" s="61"/>
      <c r="T114" s="61"/>
      <c r="U114" s="61"/>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row>
    <row r="115" spans="1:55" s="4" customFormat="1" ht="15" customHeight="1" thickBot="1" x14ac:dyDescent="0.3">
      <c r="A115" s="125"/>
      <c r="B115" s="125"/>
      <c r="C115" s="613" t="s">
        <v>117</v>
      </c>
      <c r="D115" s="614"/>
      <c r="E115" s="203">
        <f>E108</f>
        <v>0</v>
      </c>
      <c r="F115" s="143">
        <v>0.4</v>
      </c>
      <c r="G115" s="62" t="s">
        <v>118</v>
      </c>
      <c r="I115" s="107"/>
      <c r="J115" s="39"/>
      <c r="M115" s="61"/>
      <c r="N115" s="61"/>
      <c r="O115" s="61"/>
      <c r="P115" s="61"/>
      <c r="Q115" s="61"/>
      <c r="R115" s="61"/>
      <c r="S115" s="61"/>
      <c r="T115" s="61"/>
      <c r="U115" s="61"/>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row>
    <row r="116" spans="1:55" s="4" customFormat="1" ht="15" customHeight="1" thickTop="1" x14ac:dyDescent="0.25">
      <c r="A116" s="50"/>
      <c r="B116" s="383"/>
      <c r="C116" s="383"/>
      <c r="D116" s="383"/>
      <c r="E116" s="383"/>
      <c r="F116" s="383"/>
      <c r="G116" s="383"/>
      <c r="H116" s="383"/>
      <c r="I116" s="129"/>
      <c r="J116" s="51"/>
      <c r="M116" s="61"/>
      <c r="N116" s="61"/>
      <c r="O116" s="61"/>
      <c r="P116" s="61"/>
      <c r="Q116" s="61"/>
      <c r="R116" s="61"/>
      <c r="S116" s="61"/>
      <c r="T116" s="61"/>
      <c r="U116" s="61"/>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row>
    <row r="117" spans="1:55" s="4" customFormat="1" ht="15" customHeight="1" x14ac:dyDescent="0.25">
      <c r="A117" s="69"/>
      <c r="B117" s="125"/>
      <c r="C117" s="125"/>
      <c r="D117" s="125"/>
      <c r="E117" s="125"/>
      <c r="F117" s="70"/>
      <c r="G117" s="70"/>
      <c r="H117" s="70"/>
      <c r="I117" s="130"/>
      <c r="J117" s="116"/>
      <c r="L117" s="61"/>
      <c r="M117" s="61"/>
      <c r="N117" s="61"/>
      <c r="O117" s="61"/>
      <c r="P117" s="61"/>
      <c r="Q117" s="61"/>
      <c r="R117" s="61"/>
      <c r="S117" s="61"/>
      <c r="T117" s="61"/>
      <c r="U117" s="61"/>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row>
    <row r="118" spans="1:55" s="4" customFormat="1" ht="15" customHeight="1" x14ac:dyDescent="0.25">
      <c r="A118" s="71" t="s">
        <v>119</v>
      </c>
      <c r="B118" s="7"/>
      <c r="C118" s="642" t="s">
        <v>8</v>
      </c>
      <c r="D118" s="601"/>
      <c r="E118" s="602"/>
      <c r="F118" s="49"/>
      <c r="G118" s="49"/>
      <c r="H118" s="49"/>
      <c r="I118" s="49" t="s">
        <v>969</v>
      </c>
      <c r="J118" s="117" t="s">
        <v>969</v>
      </c>
      <c r="L118" s="118"/>
      <c r="M118" s="118"/>
      <c r="N118" s="118"/>
      <c r="O118" s="118"/>
      <c r="P118" s="118"/>
      <c r="Q118" s="118"/>
      <c r="R118" s="118"/>
      <c r="S118" s="118"/>
      <c r="T118" s="118"/>
      <c r="U118" s="118"/>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row>
    <row r="119" spans="1:55" s="4" customFormat="1" ht="15" customHeight="1" x14ac:dyDescent="0.25">
      <c r="A119" s="611" t="s">
        <v>120</v>
      </c>
      <c r="B119" s="736"/>
      <c r="C119" s="642" t="s">
        <v>8</v>
      </c>
      <c r="D119" s="601"/>
      <c r="E119" s="602"/>
      <c r="F119" s="49"/>
      <c r="G119" s="49"/>
      <c r="H119" s="49"/>
      <c r="I119" s="49" t="s">
        <v>970</v>
      </c>
      <c r="J119" s="117" t="s">
        <v>970</v>
      </c>
      <c r="L119" s="61"/>
      <c r="M119" s="61"/>
      <c r="N119" s="61"/>
      <c r="O119" s="61"/>
      <c r="P119" s="61"/>
      <c r="Q119" s="61"/>
      <c r="R119" s="61"/>
      <c r="S119" s="61"/>
      <c r="T119" s="61"/>
      <c r="U119" s="61"/>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row>
    <row r="120" spans="1:55" s="49" customFormat="1" ht="60" customHeight="1" x14ac:dyDescent="0.25">
      <c r="A120" s="72"/>
      <c r="C120" s="639" t="s">
        <v>121</v>
      </c>
      <c r="D120" s="607"/>
      <c r="E120" s="608"/>
      <c r="I120" s="49" t="s">
        <v>969</v>
      </c>
      <c r="J120" s="117" t="s">
        <v>969</v>
      </c>
      <c r="K120" s="4"/>
    </row>
    <row r="121" spans="1:55" s="4" customFormat="1" ht="15" customHeight="1" x14ac:dyDescent="0.25">
      <c r="A121" s="73"/>
      <c r="C121" s="642" t="s">
        <v>8</v>
      </c>
      <c r="D121" s="601"/>
      <c r="E121" s="602"/>
      <c r="F121" s="49"/>
      <c r="G121" s="49"/>
      <c r="H121" s="49"/>
      <c r="I121" s="49" t="s">
        <v>969</v>
      </c>
      <c r="J121" s="117" t="s">
        <v>969</v>
      </c>
      <c r="L121" s="61"/>
      <c r="M121" s="61"/>
      <c r="N121" s="61"/>
      <c r="O121" s="61"/>
      <c r="P121" s="61"/>
      <c r="Q121" s="61"/>
      <c r="R121" s="61"/>
      <c r="S121" s="61"/>
      <c r="T121" s="61"/>
      <c r="U121" s="61"/>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row>
    <row r="122" spans="1:55" s="4" customFormat="1" ht="15" customHeight="1" x14ac:dyDescent="0.25">
      <c r="A122" s="74"/>
      <c r="B122" s="383"/>
      <c r="C122" s="635"/>
      <c r="D122" s="635"/>
      <c r="E122" s="635"/>
      <c r="F122" s="635"/>
      <c r="G122" s="635"/>
      <c r="H122" s="635"/>
      <c r="I122" s="635"/>
      <c r="J122" s="738"/>
      <c r="L122" s="49"/>
      <c r="M122" s="61"/>
      <c r="N122" s="61"/>
      <c r="O122" s="61"/>
      <c r="P122" s="61"/>
      <c r="Q122" s="61"/>
      <c r="R122" s="61"/>
      <c r="S122" s="61"/>
      <c r="T122" s="61"/>
      <c r="U122" s="61"/>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row>
    <row r="123" spans="1:55" s="4" customFormat="1" ht="15" customHeight="1" x14ac:dyDescent="0.25">
      <c r="C123" s="603"/>
      <c r="D123" s="603"/>
      <c r="E123" s="603"/>
      <c r="F123" s="603"/>
      <c r="G123" s="603"/>
      <c r="H123" s="603"/>
      <c r="I123" s="107"/>
      <c r="L123" s="49"/>
    </row>
    <row r="124" spans="1:55" s="4" customFormat="1" ht="15" hidden="1" customHeight="1" outlineLevel="1" x14ac:dyDescent="0.25">
      <c r="B124" s="80" t="s">
        <v>8</v>
      </c>
      <c r="C124" s="597"/>
      <c r="D124" s="81" t="s">
        <v>1083</v>
      </c>
      <c r="E124" s="81" t="s">
        <v>1187</v>
      </c>
      <c r="F124" s="81" t="s">
        <v>1188</v>
      </c>
      <c r="G124" s="81" t="s">
        <v>1189</v>
      </c>
      <c r="H124" s="81" t="s">
        <v>1190</v>
      </c>
      <c r="I124" s="81" t="s">
        <v>1191</v>
      </c>
      <c r="J124" s="81" t="s">
        <v>1192</v>
      </c>
      <c r="K124" s="82" t="s">
        <v>70</v>
      </c>
      <c r="L124" s="49"/>
    </row>
    <row r="125" spans="1:55" s="4" customFormat="1" ht="15" hidden="1" customHeight="1" outlineLevel="1" x14ac:dyDescent="0.25">
      <c r="B125" s="26" t="s">
        <v>1213</v>
      </c>
      <c r="C125" s="597"/>
      <c r="D125" s="26" t="s">
        <v>1193</v>
      </c>
      <c r="E125" s="83">
        <v>4700</v>
      </c>
      <c r="F125" s="83">
        <v>6000</v>
      </c>
      <c r="G125" s="83">
        <v>5400</v>
      </c>
      <c r="H125" s="157">
        <v>2600</v>
      </c>
      <c r="I125" s="83">
        <v>4500</v>
      </c>
      <c r="J125" s="83">
        <v>6300</v>
      </c>
      <c r="K125" s="84">
        <v>180</v>
      </c>
      <c r="L125" s="49"/>
    </row>
    <row r="126" spans="1:55" s="4" customFormat="1" ht="15" hidden="1" customHeight="1" outlineLevel="1" x14ac:dyDescent="0.25">
      <c r="B126" s="26" t="s">
        <v>1214</v>
      </c>
      <c r="C126" s="597"/>
      <c r="D126" s="26" t="s">
        <v>1194</v>
      </c>
      <c r="E126" s="83">
        <v>6100</v>
      </c>
      <c r="F126" s="83">
        <v>9000</v>
      </c>
      <c r="G126" s="83">
        <v>7200</v>
      </c>
      <c r="H126" s="157">
        <v>3600</v>
      </c>
      <c r="I126" s="83">
        <v>6300</v>
      </c>
      <c r="J126" s="83">
        <v>8900</v>
      </c>
      <c r="K126" s="84">
        <v>300</v>
      </c>
    </row>
    <row r="127" spans="1:55" s="4" customFormat="1" ht="15" hidden="1" customHeight="1" outlineLevel="1" x14ac:dyDescent="0.25">
      <c r="B127" s="26" t="s">
        <v>1215</v>
      </c>
      <c r="C127" s="597"/>
      <c r="D127" s="26" t="s">
        <v>1195</v>
      </c>
      <c r="E127" s="83">
        <v>8300</v>
      </c>
      <c r="F127" s="83">
        <v>11800</v>
      </c>
      <c r="G127" s="83">
        <v>9500</v>
      </c>
      <c r="H127" s="157">
        <v>4700</v>
      </c>
      <c r="I127" s="83">
        <v>9600</v>
      </c>
      <c r="J127" s="83">
        <v>16700</v>
      </c>
      <c r="K127" s="84">
        <v>470</v>
      </c>
    </row>
    <row r="128" spans="1:55" s="4" customFormat="1" ht="15" hidden="1" customHeight="1" outlineLevel="1" x14ac:dyDescent="0.25">
      <c r="B128" s="599"/>
      <c r="C128" s="597"/>
      <c r="D128" s="26" t="s">
        <v>1196</v>
      </c>
      <c r="E128" s="83">
        <v>0</v>
      </c>
      <c r="F128" s="83">
        <v>0</v>
      </c>
      <c r="G128" s="83">
        <v>0</v>
      </c>
      <c r="H128" s="157">
        <v>0</v>
      </c>
      <c r="I128" s="83">
        <v>0</v>
      </c>
      <c r="J128" s="83">
        <v>0</v>
      </c>
      <c r="K128" s="84">
        <v>0</v>
      </c>
    </row>
    <row r="129" spans="2:8" s="4" customFormat="1" ht="15" hidden="1" customHeight="1" outlineLevel="1" x14ac:dyDescent="0.25">
      <c r="B129" s="80" t="s">
        <v>8</v>
      </c>
      <c r="C129" s="597"/>
      <c r="D129" s="597"/>
    </row>
    <row r="130" spans="2:8" s="4" customFormat="1" ht="15" hidden="1" customHeight="1" outlineLevel="1" x14ac:dyDescent="0.25">
      <c r="B130" s="26" t="s">
        <v>1230</v>
      </c>
      <c r="C130" s="597"/>
      <c r="D130" s="85">
        <v>0</v>
      </c>
      <c r="F130" s="80" t="s">
        <v>1082</v>
      </c>
      <c r="H130" s="80">
        <v>0</v>
      </c>
    </row>
    <row r="131" spans="2:8" s="4" customFormat="1" ht="15" hidden="1" customHeight="1" outlineLevel="1" x14ac:dyDescent="0.25">
      <c r="B131" s="26" t="s">
        <v>1081</v>
      </c>
      <c r="C131" s="597"/>
      <c r="D131" s="85">
        <v>0.01</v>
      </c>
      <c r="E131" s="115" t="s">
        <v>1084</v>
      </c>
      <c r="F131" s="26" t="s">
        <v>78</v>
      </c>
      <c r="H131" s="42">
        <v>1</v>
      </c>
    </row>
    <row r="132" spans="2:8" s="4" customFormat="1" ht="15" hidden="1" customHeight="1" outlineLevel="1" x14ac:dyDescent="0.25">
      <c r="B132" s="26" t="s">
        <v>1231</v>
      </c>
      <c r="C132" s="597"/>
      <c r="D132" s="85">
        <v>0.02</v>
      </c>
      <c r="E132" s="115" t="s">
        <v>1085</v>
      </c>
      <c r="F132" s="26" t="s">
        <v>80</v>
      </c>
      <c r="H132" s="42">
        <v>2</v>
      </c>
    </row>
    <row r="133" spans="2:8" s="4" customFormat="1" ht="15" hidden="1" customHeight="1" outlineLevel="1" x14ac:dyDescent="0.25">
      <c r="B133" s="26" t="s">
        <v>969</v>
      </c>
      <c r="C133" s="597"/>
      <c r="D133" s="85">
        <v>0.03</v>
      </c>
      <c r="E133" s="115" t="s">
        <v>1086</v>
      </c>
      <c r="F133" s="26" t="s">
        <v>82</v>
      </c>
      <c r="H133" s="42">
        <v>3</v>
      </c>
    </row>
    <row r="134" spans="2:8" s="4" customFormat="1" ht="15" hidden="1" customHeight="1" outlineLevel="1" x14ac:dyDescent="0.25">
      <c r="B134" s="26" t="s">
        <v>970</v>
      </c>
      <c r="C134" s="597"/>
      <c r="D134" s="85">
        <v>0.04</v>
      </c>
      <c r="E134" s="115" t="s">
        <v>1087</v>
      </c>
      <c r="F134" s="26" t="s">
        <v>84</v>
      </c>
      <c r="H134" s="42">
        <v>4</v>
      </c>
    </row>
    <row r="135" spans="2:8" s="4" customFormat="1" ht="15" hidden="1" customHeight="1" outlineLevel="1" x14ac:dyDescent="0.25">
      <c r="B135" s="26" t="s">
        <v>1232</v>
      </c>
      <c r="C135" s="597"/>
      <c r="D135" s="85">
        <v>0.05</v>
      </c>
      <c r="E135" s="115" t="s">
        <v>1088</v>
      </c>
      <c r="F135" s="26" t="s">
        <v>86</v>
      </c>
      <c r="H135" s="42">
        <v>5</v>
      </c>
    </row>
    <row r="136" spans="2:8" s="4" customFormat="1" ht="15" hidden="1" customHeight="1" outlineLevel="1" x14ac:dyDescent="0.25">
      <c r="B136" s="599"/>
      <c r="C136" s="597"/>
      <c r="D136" s="85">
        <v>0.06</v>
      </c>
      <c r="E136" s="115" t="s">
        <v>1089</v>
      </c>
      <c r="F136" s="26" t="s">
        <v>88</v>
      </c>
      <c r="H136" s="42">
        <v>6</v>
      </c>
    </row>
    <row r="137" spans="2:8" s="4" customFormat="1" ht="15" hidden="1" customHeight="1" outlineLevel="1" x14ac:dyDescent="0.25">
      <c r="B137" s="80" t="s">
        <v>8</v>
      </c>
      <c r="C137" s="597"/>
      <c r="D137" s="85">
        <v>7.0000000000000007E-2</v>
      </c>
      <c r="E137" s="115" t="s">
        <v>1090</v>
      </c>
      <c r="F137" s="26" t="s">
        <v>70</v>
      </c>
      <c r="H137" s="42">
        <v>7</v>
      </c>
    </row>
    <row r="138" spans="2:8" s="4" customFormat="1" ht="15" hidden="1" customHeight="1" outlineLevel="1" x14ac:dyDescent="0.25">
      <c r="B138" s="26" t="s">
        <v>1197</v>
      </c>
      <c r="C138" s="597"/>
      <c r="D138" s="85">
        <v>0.08</v>
      </c>
      <c r="E138" s="115" t="s">
        <v>1091</v>
      </c>
      <c r="F138" s="26" t="s">
        <v>1184</v>
      </c>
      <c r="H138" s="42">
        <v>8</v>
      </c>
    </row>
    <row r="139" spans="2:8" s="4" customFormat="1" ht="15" hidden="1" customHeight="1" outlineLevel="1" x14ac:dyDescent="0.25">
      <c r="B139" s="26" t="s">
        <v>1198</v>
      </c>
      <c r="C139" s="597"/>
      <c r="D139" s="85">
        <v>0.09</v>
      </c>
      <c r="E139" s="115" t="s">
        <v>1092</v>
      </c>
      <c r="F139" s="26" t="s">
        <v>66</v>
      </c>
      <c r="H139" s="42">
        <v>9</v>
      </c>
    </row>
    <row r="140" spans="2:8" s="4" customFormat="1" ht="15" hidden="1" customHeight="1" outlineLevel="1" x14ac:dyDescent="0.25">
      <c r="B140" s="26" t="s">
        <v>1199</v>
      </c>
      <c r="C140" s="597"/>
      <c r="D140" s="85">
        <v>0.1</v>
      </c>
      <c r="E140" s="115" t="s">
        <v>1093</v>
      </c>
      <c r="F140" s="43" t="s">
        <v>68</v>
      </c>
      <c r="H140" s="42">
        <v>10</v>
      </c>
    </row>
    <row r="141" spans="2:8" s="4" customFormat="1" ht="15" hidden="1" customHeight="1" outlineLevel="1" x14ac:dyDescent="0.25">
      <c r="B141" s="26" t="s">
        <v>1200</v>
      </c>
      <c r="C141" s="597"/>
      <c r="D141" s="85">
        <v>0.11</v>
      </c>
      <c r="H141" s="42">
        <v>11</v>
      </c>
    </row>
    <row r="142" spans="2:8" s="4" customFormat="1" ht="15" hidden="1" customHeight="1" outlineLevel="1" x14ac:dyDescent="0.25">
      <c r="B142" s="26" t="s">
        <v>1201</v>
      </c>
      <c r="C142" s="597"/>
      <c r="D142" s="85">
        <v>0.12</v>
      </c>
      <c r="H142" s="42">
        <v>12</v>
      </c>
    </row>
    <row r="143" spans="2:8" s="4" customFormat="1" ht="15" hidden="1" customHeight="1" outlineLevel="1" x14ac:dyDescent="0.25">
      <c r="B143" s="26" t="s">
        <v>1239</v>
      </c>
      <c r="C143" s="597"/>
      <c r="D143" s="85">
        <v>0.13</v>
      </c>
      <c r="H143" s="42">
        <v>13</v>
      </c>
    </row>
    <row r="144" spans="2:8" s="4" customFormat="1" ht="15" hidden="1" customHeight="1" outlineLevel="1" x14ac:dyDescent="0.25">
      <c r="B144" s="26" t="s">
        <v>1202</v>
      </c>
      <c r="C144" s="597"/>
      <c r="D144" s="85">
        <v>0.14000000000000001</v>
      </c>
      <c r="H144" s="42">
        <v>14</v>
      </c>
    </row>
    <row r="145" spans="2:8" s="4" customFormat="1" ht="15" hidden="1" customHeight="1" outlineLevel="1" x14ac:dyDescent="0.25">
      <c r="B145" s="26" t="s">
        <v>1203</v>
      </c>
      <c r="C145" s="597"/>
      <c r="D145" s="85">
        <v>0.15</v>
      </c>
      <c r="H145" s="42">
        <v>15</v>
      </c>
    </row>
    <row r="146" spans="2:8" s="4" customFormat="1" ht="15" hidden="1" customHeight="1" outlineLevel="1" x14ac:dyDescent="0.25">
      <c r="B146" s="26" t="s">
        <v>1233</v>
      </c>
      <c r="C146" s="597"/>
      <c r="D146" s="85">
        <v>0.16</v>
      </c>
      <c r="H146" s="42">
        <v>16</v>
      </c>
    </row>
    <row r="147" spans="2:8" s="4" customFormat="1" ht="15" hidden="1" customHeight="1" outlineLevel="1" x14ac:dyDescent="0.25">
      <c r="B147" s="26" t="s">
        <v>1094</v>
      </c>
      <c r="C147" s="597"/>
      <c r="D147" s="85">
        <v>0.17</v>
      </c>
      <c r="H147" s="42">
        <v>17</v>
      </c>
    </row>
    <row r="148" spans="2:8" s="4" customFormat="1" ht="15" hidden="1" customHeight="1" outlineLevel="1" x14ac:dyDescent="0.25">
      <c r="B148" s="599"/>
      <c r="C148" s="597"/>
      <c r="D148" s="85">
        <v>0.18</v>
      </c>
      <c r="H148" s="42">
        <v>18</v>
      </c>
    </row>
    <row r="149" spans="2:8" s="4" customFormat="1" ht="15" hidden="1" customHeight="1" outlineLevel="1" x14ac:dyDescent="0.25">
      <c r="B149" s="80" t="s">
        <v>8</v>
      </c>
      <c r="C149" s="597"/>
      <c r="D149" s="85">
        <v>0.19</v>
      </c>
      <c r="H149" s="42">
        <v>19</v>
      </c>
    </row>
    <row r="150" spans="2:8" s="4" customFormat="1" ht="15" hidden="1" customHeight="1" outlineLevel="1" x14ac:dyDescent="0.25">
      <c r="B150" s="26" t="s">
        <v>1204</v>
      </c>
      <c r="C150" s="597"/>
      <c r="D150" s="85">
        <v>0.2</v>
      </c>
      <c r="H150" s="42">
        <v>20</v>
      </c>
    </row>
    <row r="151" spans="2:8" s="4" customFormat="1" ht="15" hidden="1" customHeight="1" outlineLevel="1" x14ac:dyDescent="0.25">
      <c r="B151" s="26" t="s">
        <v>1205</v>
      </c>
      <c r="C151" s="597"/>
      <c r="D151" s="85">
        <v>0.21</v>
      </c>
      <c r="H151" s="42">
        <v>21</v>
      </c>
    </row>
    <row r="152" spans="2:8" s="4" customFormat="1" ht="15" hidden="1" customHeight="1" outlineLevel="1" x14ac:dyDescent="0.25">
      <c r="B152" s="26" t="s">
        <v>1206</v>
      </c>
      <c r="C152" s="597"/>
      <c r="D152" s="85">
        <v>0.22</v>
      </c>
      <c r="H152" s="42">
        <v>22</v>
      </c>
    </row>
    <row r="153" spans="2:8" s="4" customFormat="1" ht="15" hidden="1" customHeight="1" outlineLevel="1" x14ac:dyDescent="0.25">
      <c r="B153" s="26" t="s">
        <v>1207</v>
      </c>
      <c r="C153" s="597"/>
      <c r="D153" s="85">
        <v>0.23</v>
      </c>
      <c r="H153" s="42">
        <v>23</v>
      </c>
    </row>
    <row r="154" spans="2:8" s="4" customFormat="1" ht="15" hidden="1" customHeight="1" outlineLevel="1" x14ac:dyDescent="0.25">
      <c r="B154" s="26" t="s">
        <v>1208</v>
      </c>
      <c r="C154" s="597"/>
      <c r="D154" s="85">
        <v>0.24</v>
      </c>
      <c r="H154" s="42">
        <v>24</v>
      </c>
    </row>
    <row r="155" spans="2:8" s="4" customFormat="1" ht="15" hidden="1" customHeight="1" outlineLevel="1" x14ac:dyDescent="0.25">
      <c r="B155" s="26" t="s">
        <v>1234</v>
      </c>
      <c r="C155" s="597"/>
      <c r="D155" s="85">
        <v>0.25</v>
      </c>
      <c r="H155" s="42">
        <v>25</v>
      </c>
    </row>
    <row r="156" spans="2:8" s="4" customFormat="1" ht="15" hidden="1" customHeight="1" outlineLevel="1" x14ac:dyDescent="0.25">
      <c r="B156" s="26" t="s">
        <v>1209</v>
      </c>
      <c r="C156" s="597"/>
      <c r="D156" s="85">
        <v>0.26</v>
      </c>
      <c r="H156" s="42">
        <v>26</v>
      </c>
    </row>
    <row r="157" spans="2:8" s="4" customFormat="1" ht="15" hidden="1" customHeight="1" outlineLevel="1" x14ac:dyDescent="0.25">
      <c r="B157" s="26" t="s">
        <v>1235</v>
      </c>
      <c r="C157" s="597"/>
      <c r="D157" s="85">
        <v>0.27</v>
      </c>
      <c r="H157" s="42">
        <v>27</v>
      </c>
    </row>
    <row r="158" spans="2:8" s="4" customFormat="1" ht="15" hidden="1" customHeight="1" outlineLevel="1" x14ac:dyDescent="0.25">
      <c r="B158" s="26" t="s">
        <v>1210</v>
      </c>
      <c r="C158" s="597"/>
      <c r="D158" s="85">
        <v>0.28000000000000003</v>
      </c>
      <c r="H158" s="42">
        <v>28</v>
      </c>
    </row>
    <row r="159" spans="2:8" s="4" customFormat="1" ht="15" hidden="1" customHeight="1" outlineLevel="1" x14ac:dyDescent="0.25">
      <c r="B159" s="26" t="s">
        <v>1236</v>
      </c>
      <c r="C159" s="597"/>
      <c r="D159" s="85">
        <v>0.28999999999999998</v>
      </c>
      <c r="H159" s="42">
        <v>29</v>
      </c>
    </row>
    <row r="160" spans="2:8" s="4" customFormat="1" ht="15" hidden="1" customHeight="1" outlineLevel="1" x14ac:dyDescent="0.25">
      <c r="B160" s="26" t="s">
        <v>1211</v>
      </c>
      <c r="C160" s="597"/>
      <c r="D160" s="85">
        <v>0.3</v>
      </c>
      <c r="H160" s="42">
        <v>30</v>
      </c>
    </row>
    <row r="161" spans="2:8" s="4" customFormat="1" ht="15" hidden="1" customHeight="1" outlineLevel="1" x14ac:dyDescent="0.25">
      <c r="B161" s="26" t="s">
        <v>1237</v>
      </c>
      <c r="C161" s="597"/>
      <c r="D161" s="85">
        <v>0.35</v>
      </c>
      <c r="H161" s="42">
        <v>31</v>
      </c>
    </row>
    <row r="162" spans="2:8" s="4" customFormat="1" ht="15" hidden="1" customHeight="1" outlineLevel="1" x14ac:dyDescent="0.25">
      <c r="B162" s="26" t="s">
        <v>1212</v>
      </c>
      <c r="C162" s="597"/>
      <c r="D162" s="85">
        <v>0.4</v>
      </c>
      <c r="H162" s="42">
        <v>32</v>
      </c>
    </row>
    <row r="163" spans="2:8" s="4" customFormat="1" ht="15" hidden="1" customHeight="1" outlineLevel="1" x14ac:dyDescent="0.25">
      <c r="B163" s="26" t="s">
        <v>1238</v>
      </c>
      <c r="C163" s="597"/>
      <c r="D163" s="85">
        <v>0.45</v>
      </c>
      <c r="H163" s="42">
        <v>33</v>
      </c>
    </row>
    <row r="164" spans="2:8" s="4" customFormat="1" ht="15" hidden="1" customHeight="1" outlineLevel="1" x14ac:dyDescent="0.25">
      <c r="B164" s="597"/>
      <c r="C164" s="597"/>
      <c r="D164" s="85">
        <v>0.5</v>
      </c>
      <c r="H164" s="42">
        <v>34</v>
      </c>
    </row>
    <row r="165" spans="2:8" s="4" customFormat="1" ht="15" hidden="1" customHeight="1" outlineLevel="1" x14ac:dyDescent="0.25">
      <c r="B165" s="26" t="s">
        <v>1082</v>
      </c>
      <c r="C165" s="597"/>
      <c r="D165" s="85">
        <v>0.55000000000000004</v>
      </c>
      <c r="H165" s="42">
        <v>35</v>
      </c>
    </row>
    <row r="166" spans="2:8" s="4" customFormat="1" ht="15" hidden="1" customHeight="1" outlineLevel="1" x14ac:dyDescent="0.25">
      <c r="B166" s="26" t="s">
        <v>1216</v>
      </c>
      <c r="C166" s="597"/>
      <c r="D166" s="85">
        <v>0.6</v>
      </c>
      <c r="H166" s="42">
        <v>36</v>
      </c>
    </row>
    <row r="167" spans="2:8" s="4" customFormat="1" ht="15" hidden="1" customHeight="1" outlineLevel="1" x14ac:dyDescent="0.25">
      <c r="B167" s="26" t="s">
        <v>1217</v>
      </c>
      <c r="C167" s="597"/>
      <c r="D167" s="85">
        <v>0.65</v>
      </c>
      <c r="H167" s="42">
        <v>37</v>
      </c>
    </row>
    <row r="168" spans="2:8" s="4" customFormat="1" ht="15" hidden="1" customHeight="1" outlineLevel="1" x14ac:dyDescent="0.25">
      <c r="B168" s="26" t="s">
        <v>1218</v>
      </c>
      <c r="C168" s="597"/>
      <c r="D168" s="85">
        <v>0.7</v>
      </c>
      <c r="H168" s="42">
        <v>38</v>
      </c>
    </row>
    <row r="169" spans="2:8" s="4" customFormat="1" ht="15" hidden="1" customHeight="1" outlineLevel="1" x14ac:dyDescent="0.25">
      <c r="B169" s="26" t="s">
        <v>1219</v>
      </c>
      <c r="C169" s="597"/>
      <c r="D169" s="85">
        <v>0.75</v>
      </c>
      <c r="H169" s="42">
        <v>39</v>
      </c>
    </row>
    <row r="170" spans="2:8" s="4" customFormat="1" ht="15" hidden="1" customHeight="1" outlineLevel="1" x14ac:dyDescent="0.25">
      <c r="B170" s="26" t="s">
        <v>1220</v>
      </c>
      <c r="C170" s="597"/>
      <c r="D170" s="85">
        <v>0.8</v>
      </c>
      <c r="H170" s="42">
        <v>40</v>
      </c>
    </row>
    <row r="171" spans="2:8" s="4" customFormat="1" ht="15" hidden="1" customHeight="1" outlineLevel="1" x14ac:dyDescent="0.25">
      <c r="B171" s="26" t="s">
        <v>1221</v>
      </c>
      <c r="C171" s="597"/>
      <c r="D171" s="85">
        <v>0.85</v>
      </c>
      <c r="H171" s="42">
        <v>41</v>
      </c>
    </row>
    <row r="172" spans="2:8" s="4" customFormat="1" ht="15" hidden="1" customHeight="1" outlineLevel="1" x14ac:dyDescent="0.25">
      <c r="B172" s="26" t="s">
        <v>1222</v>
      </c>
      <c r="C172" s="597"/>
      <c r="D172" s="85">
        <v>0.9</v>
      </c>
      <c r="H172" s="42">
        <v>42</v>
      </c>
    </row>
    <row r="173" spans="2:8" s="4" customFormat="1" ht="15" hidden="1" customHeight="1" outlineLevel="1" x14ac:dyDescent="0.25">
      <c r="B173" s="26" t="s">
        <v>1223</v>
      </c>
      <c r="C173" s="597"/>
      <c r="D173" s="85">
        <v>0.95</v>
      </c>
      <c r="H173" s="42">
        <v>43</v>
      </c>
    </row>
    <row r="174" spans="2:8" s="4" customFormat="1" ht="15" hidden="1" customHeight="1" outlineLevel="1" x14ac:dyDescent="0.25">
      <c r="B174" s="26" t="s">
        <v>1224</v>
      </c>
      <c r="C174" s="597"/>
      <c r="D174" s="85">
        <v>1</v>
      </c>
      <c r="H174" s="42">
        <v>44</v>
      </c>
    </row>
    <row r="175" spans="2:8" s="4" customFormat="1" ht="15" hidden="1" customHeight="1" outlineLevel="1" x14ac:dyDescent="0.2">
      <c r="B175" s="26" t="s">
        <v>1225</v>
      </c>
      <c r="C175" s="597"/>
      <c r="D175" s="66"/>
      <c r="H175" s="42">
        <v>45</v>
      </c>
    </row>
    <row r="176" spans="2:8" s="4" customFormat="1" ht="15" hidden="1" customHeight="1" outlineLevel="1" x14ac:dyDescent="0.25">
      <c r="B176" s="26" t="s">
        <v>1226</v>
      </c>
      <c r="C176" s="597"/>
      <c r="D176" s="85">
        <v>0</v>
      </c>
      <c r="H176" s="42">
        <v>46</v>
      </c>
    </row>
    <row r="177" spans="2:10" s="4" customFormat="1" ht="15" hidden="1" customHeight="1" outlineLevel="1" x14ac:dyDescent="0.2">
      <c r="B177" s="65"/>
      <c r="C177" s="65"/>
      <c r="D177" s="85">
        <v>0.05</v>
      </c>
      <c r="F177" s="67"/>
      <c r="G177" s="65"/>
      <c r="H177" s="42">
        <v>47</v>
      </c>
      <c r="I177" s="67"/>
      <c r="J177" s="67"/>
    </row>
    <row r="178" spans="2:10" s="4" customFormat="1" ht="15" hidden="1" customHeight="1" outlineLevel="1" x14ac:dyDescent="0.2">
      <c r="B178" s="26" t="s">
        <v>1082</v>
      </c>
      <c r="C178" s="65"/>
      <c r="D178" s="85">
        <v>0.1</v>
      </c>
      <c r="F178" s="67"/>
      <c r="G178" s="65"/>
      <c r="H178" s="42">
        <v>48</v>
      </c>
      <c r="I178" s="67"/>
      <c r="J178" s="67"/>
    </row>
    <row r="179" spans="2:10" s="4" customFormat="1" ht="15" hidden="1" customHeight="1" outlineLevel="1" x14ac:dyDescent="0.2">
      <c r="B179" s="26" t="s">
        <v>1227</v>
      </c>
      <c r="C179" s="65"/>
      <c r="D179" s="26" t="s">
        <v>1082</v>
      </c>
      <c r="F179" s="67"/>
      <c r="G179" s="65"/>
      <c r="H179" s="42">
        <v>49</v>
      </c>
      <c r="I179" s="67"/>
      <c r="J179" s="67"/>
    </row>
    <row r="180" spans="2:10" s="4" customFormat="1" ht="15" hidden="1" customHeight="1" outlineLevel="1" x14ac:dyDescent="0.2">
      <c r="B180" s="26" t="s">
        <v>1228</v>
      </c>
      <c r="C180" s="65"/>
      <c r="D180" s="147" t="s">
        <v>1185</v>
      </c>
      <c r="F180" s="67"/>
      <c r="G180" s="65"/>
      <c r="H180" s="42">
        <v>50</v>
      </c>
      <c r="I180" s="67"/>
      <c r="J180" s="67"/>
    </row>
    <row r="181" spans="2:10" s="4" customFormat="1" ht="15" hidden="1" customHeight="1" outlineLevel="1" x14ac:dyDescent="0.2">
      <c r="B181" s="26" t="s">
        <v>1229</v>
      </c>
      <c r="C181" s="65"/>
      <c r="D181" s="147" t="s">
        <v>1186</v>
      </c>
      <c r="E181" s="66"/>
      <c r="F181" s="67"/>
      <c r="G181" s="65"/>
      <c r="H181" s="65"/>
      <c r="I181" s="65"/>
      <c r="J181" s="67"/>
    </row>
    <row r="182" spans="2:10" s="4" customFormat="1" ht="15" customHeight="1" collapsed="1" x14ac:dyDescent="0.2">
      <c r="B182" s="65"/>
      <c r="C182" s="65"/>
      <c r="D182" s="66"/>
      <c r="E182" s="66"/>
      <c r="F182" s="65"/>
      <c r="G182" s="67"/>
      <c r="H182" s="67"/>
      <c r="I182" s="65"/>
      <c r="J182" s="65"/>
    </row>
    <row r="183" spans="2:10" s="4" customFormat="1" ht="15" customHeight="1" x14ac:dyDescent="0.2">
      <c r="B183" s="597"/>
      <c r="C183" s="597"/>
      <c r="D183" s="66"/>
      <c r="E183" s="66"/>
      <c r="I183" s="107"/>
    </row>
    <row r="184" spans="2:10" s="4" customFormat="1" ht="15" customHeight="1" x14ac:dyDescent="0.2">
      <c r="E184" s="66"/>
      <c r="I184" s="107"/>
    </row>
    <row r="185" spans="2:10" s="4" customFormat="1" ht="15" customHeight="1" x14ac:dyDescent="0.25">
      <c r="I185" s="107"/>
    </row>
    <row r="186" spans="2:10" s="4" customFormat="1" ht="15" customHeight="1" x14ac:dyDescent="0.25">
      <c r="I186" s="107"/>
    </row>
    <row r="187" spans="2:10" s="4" customFormat="1" ht="15" customHeight="1" x14ac:dyDescent="0.25">
      <c r="I187" s="107"/>
    </row>
    <row r="188" spans="2:10" s="4" customFormat="1" ht="15" customHeight="1" x14ac:dyDescent="0.25">
      <c r="I188" s="107"/>
    </row>
    <row r="189" spans="2:10" s="4" customFormat="1" ht="15" customHeight="1" x14ac:dyDescent="0.25">
      <c r="I189" s="107"/>
    </row>
    <row r="190" spans="2:10" s="4" customFormat="1" ht="15" customHeight="1" x14ac:dyDescent="0.25">
      <c r="I190" s="107"/>
    </row>
    <row r="191" spans="2:10" s="4" customFormat="1" ht="15" customHeight="1" x14ac:dyDescent="0.25">
      <c r="I191" s="107"/>
    </row>
    <row r="192" spans="2:10" s="4" customFormat="1" ht="15" customHeight="1" x14ac:dyDescent="0.25">
      <c r="I192" s="107"/>
    </row>
    <row r="193" spans="9:9" s="4" customFormat="1" ht="15" customHeight="1" x14ac:dyDescent="0.25">
      <c r="I193" s="107"/>
    </row>
    <row r="194" spans="9:9" s="4" customFormat="1" ht="15" customHeight="1" x14ac:dyDescent="0.25">
      <c r="I194" s="107"/>
    </row>
    <row r="195" spans="9:9" s="4" customFormat="1" ht="15" customHeight="1" x14ac:dyDescent="0.25">
      <c r="I195" s="107"/>
    </row>
    <row r="196" spans="9:9" s="4" customFormat="1" ht="15" customHeight="1" x14ac:dyDescent="0.25">
      <c r="I196" s="107"/>
    </row>
    <row r="197" spans="9:9" s="4" customFormat="1" ht="15" customHeight="1" x14ac:dyDescent="0.25">
      <c r="I197" s="107"/>
    </row>
    <row r="198" spans="9:9" s="4" customFormat="1" ht="15" customHeight="1" x14ac:dyDescent="0.25">
      <c r="I198" s="107"/>
    </row>
    <row r="199" spans="9:9" s="4" customFormat="1" ht="15" customHeight="1" x14ac:dyDescent="0.25">
      <c r="I199" s="107"/>
    </row>
    <row r="200" spans="9:9" s="4" customFormat="1" ht="15" customHeight="1" x14ac:dyDescent="0.25">
      <c r="I200" s="107"/>
    </row>
    <row r="201" spans="9:9" s="4" customFormat="1" ht="15" customHeight="1" x14ac:dyDescent="0.25">
      <c r="I201" s="107"/>
    </row>
    <row r="202" spans="9:9" s="4" customFormat="1" ht="15" customHeight="1" x14ac:dyDescent="0.25">
      <c r="I202" s="107"/>
    </row>
    <row r="203" spans="9:9" s="4" customFormat="1" ht="15" customHeight="1" x14ac:dyDescent="0.25">
      <c r="I203" s="107"/>
    </row>
    <row r="204" spans="9:9" s="4" customFormat="1" ht="15" customHeight="1" x14ac:dyDescent="0.25">
      <c r="I204" s="107"/>
    </row>
    <row r="205" spans="9:9" s="4" customFormat="1" ht="15" customHeight="1" x14ac:dyDescent="0.25">
      <c r="I205" s="107"/>
    </row>
    <row r="206" spans="9:9" s="4" customFormat="1" ht="15" customHeight="1" x14ac:dyDescent="0.25">
      <c r="I206" s="107"/>
    </row>
    <row r="207" spans="9:9" s="4" customFormat="1" ht="15" customHeight="1" x14ac:dyDescent="0.25">
      <c r="I207" s="107"/>
    </row>
    <row r="208" spans="9:9" s="4" customFormat="1" ht="15" customHeight="1" x14ac:dyDescent="0.25">
      <c r="I208" s="107"/>
    </row>
    <row r="209" spans="9:9" s="4" customFormat="1" ht="15" customHeight="1" x14ac:dyDescent="0.25">
      <c r="I209" s="107"/>
    </row>
    <row r="210" spans="9:9" s="4" customFormat="1" ht="15" customHeight="1" x14ac:dyDescent="0.25">
      <c r="I210" s="107"/>
    </row>
    <row r="211" spans="9:9" s="4" customFormat="1" ht="15" customHeight="1" x14ac:dyDescent="0.25">
      <c r="I211" s="107"/>
    </row>
    <row r="212" spans="9:9" s="4" customFormat="1" ht="15" customHeight="1" x14ac:dyDescent="0.25">
      <c r="I212" s="107"/>
    </row>
    <row r="213" spans="9:9" s="4" customFormat="1" ht="15" customHeight="1" x14ac:dyDescent="0.25">
      <c r="I213" s="107"/>
    </row>
    <row r="214" spans="9:9" s="4" customFormat="1" ht="15" customHeight="1" x14ac:dyDescent="0.25">
      <c r="I214" s="107"/>
    </row>
    <row r="215" spans="9:9" s="4" customFormat="1" ht="15" customHeight="1" x14ac:dyDescent="0.25">
      <c r="I215" s="107"/>
    </row>
    <row r="216" spans="9:9" s="4" customFormat="1" ht="15" customHeight="1" x14ac:dyDescent="0.25">
      <c r="I216" s="107"/>
    </row>
    <row r="217" spans="9:9" s="4" customFormat="1" ht="15" customHeight="1" x14ac:dyDescent="0.25">
      <c r="I217" s="107"/>
    </row>
    <row r="218" spans="9:9" s="4" customFormat="1" ht="15" customHeight="1" x14ac:dyDescent="0.25">
      <c r="I218" s="107"/>
    </row>
    <row r="219" spans="9:9" s="4" customFormat="1" ht="15" customHeight="1" x14ac:dyDescent="0.25">
      <c r="I219" s="107"/>
    </row>
    <row r="220" spans="9:9" s="4" customFormat="1" ht="15" customHeight="1" x14ac:dyDescent="0.25">
      <c r="I220" s="107"/>
    </row>
    <row r="221" spans="9:9" s="4" customFormat="1" ht="15" customHeight="1" x14ac:dyDescent="0.25">
      <c r="I221" s="107"/>
    </row>
    <row r="222" spans="9:9" s="4" customFormat="1" ht="15" customHeight="1" x14ac:dyDescent="0.25">
      <c r="I222" s="107"/>
    </row>
    <row r="223" spans="9:9" s="4" customFormat="1" ht="15" customHeight="1" x14ac:dyDescent="0.25">
      <c r="I223" s="107"/>
    </row>
    <row r="224" spans="9:9" s="4" customFormat="1" ht="15" customHeight="1" x14ac:dyDescent="0.25">
      <c r="I224" s="107"/>
    </row>
    <row r="225" spans="9:9" s="4" customFormat="1" ht="15" customHeight="1" x14ac:dyDescent="0.25">
      <c r="I225" s="107"/>
    </row>
    <row r="226" spans="9:9" s="4" customFormat="1" ht="15" customHeight="1" x14ac:dyDescent="0.25">
      <c r="I226" s="107"/>
    </row>
    <row r="227" spans="9:9" s="4" customFormat="1" ht="15" customHeight="1" x14ac:dyDescent="0.25">
      <c r="I227" s="107"/>
    </row>
    <row r="228" spans="9:9" s="4" customFormat="1" ht="15" customHeight="1" x14ac:dyDescent="0.25">
      <c r="I228" s="107"/>
    </row>
    <row r="229" spans="9:9" s="4" customFormat="1" ht="15" customHeight="1" x14ac:dyDescent="0.25">
      <c r="I229" s="107"/>
    </row>
    <row r="230" spans="9:9" s="4" customFormat="1" ht="15" customHeight="1" x14ac:dyDescent="0.25">
      <c r="I230" s="107"/>
    </row>
    <row r="231" spans="9:9" s="4" customFormat="1" ht="15" customHeight="1" x14ac:dyDescent="0.25">
      <c r="I231" s="107"/>
    </row>
    <row r="232" spans="9:9" s="4" customFormat="1" ht="15" customHeight="1" x14ac:dyDescent="0.25">
      <c r="I232" s="107"/>
    </row>
    <row r="233" spans="9:9" s="4" customFormat="1" ht="15" customHeight="1" x14ac:dyDescent="0.25">
      <c r="I233" s="107"/>
    </row>
    <row r="234" spans="9:9" s="4" customFormat="1" ht="15" customHeight="1" x14ac:dyDescent="0.25">
      <c r="I234" s="107"/>
    </row>
    <row r="235" spans="9:9" s="4" customFormat="1" ht="15" customHeight="1" x14ac:dyDescent="0.25">
      <c r="I235" s="107"/>
    </row>
    <row r="236" spans="9:9" s="4" customFormat="1" ht="15" customHeight="1" x14ac:dyDescent="0.25">
      <c r="I236" s="107"/>
    </row>
    <row r="237" spans="9:9" s="4" customFormat="1" ht="15" customHeight="1" x14ac:dyDescent="0.25">
      <c r="I237" s="107"/>
    </row>
    <row r="238" spans="9:9" s="4" customFormat="1" ht="15" customHeight="1" x14ac:dyDescent="0.25">
      <c r="I238" s="107"/>
    </row>
    <row r="239" spans="9:9" s="4" customFormat="1" ht="15" customHeight="1" x14ac:dyDescent="0.25">
      <c r="I239" s="107"/>
    </row>
    <row r="240" spans="9:9" s="4" customFormat="1" ht="15" customHeight="1" x14ac:dyDescent="0.25">
      <c r="I240" s="107"/>
    </row>
    <row r="241" spans="9:9" s="4" customFormat="1" ht="15" customHeight="1" x14ac:dyDescent="0.25">
      <c r="I241" s="107"/>
    </row>
    <row r="242" spans="9:9" s="4" customFormat="1" ht="15" customHeight="1" x14ac:dyDescent="0.25">
      <c r="I242" s="107"/>
    </row>
    <row r="243" spans="9:9" s="4" customFormat="1" ht="15" customHeight="1" x14ac:dyDescent="0.25">
      <c r="I243" s="107"/>
    </row>
    <row r="244" spans="9:9" s="4" customFormat="1" ht="15" customHeight="1" x14ac:dyDescent="0.25">
      <c r="I244" s="107"/>
    </row>
    <row r="245" spans="9:9" s="4" customFormat="1" ht="15" customHeight="1" x14ac:dyDescent="0.25">
      <c r="I245" s="107"/>
    </row>
    <row r="246" spans="9:9" s="4" customFormat="1" ht="15" customHeight="1" x14ac:dyDescent="0.25">
      <c r="I246" s="107"/>
    </row>
    <row r="247" spans="9:9" s="4" customFormat="1" ht="15" customHeight="1" x14ac:dyDescent="0.25">
      <c r="I247" s="107"/>
    </row>
    <row r="248" spans="9:9" s="4" customFormat="1" ht="15" customHeight="1" x14ac:dyDescent="0.25">
      <c r="I248" s="107"/>
    </row>
    <row r="249" spans="9:9" s="4" customFormat="1" ht="15" customHeight="1" x14ac:dyDescent="0.25">
      <c r="I249" s="107"/>
    </row>
    <row r="250" spans="9:9" s="4" customFormat="1" ht="15" customHeight="1" x14ac:dyDescent="0.25">
      <c r="I250" s="107"/>
    </row>
    <row r="251" spans="9:9" s="4" customFormat="1" ht="15" customHeight="1" x14ac:dyDescent="0.25">
      <c r="I251" s="107"/>
    </row>
    <row r="252" spans="9:9" s="4" customFormat="1" ht="15" customHeight="1" x14ac:dyDescent="0.25">
      <c r="I252" s="107"/>
    </row>
    <row r="253" spans="9:9" s="4" customFormat="1" ht="15" customHeight="1" x14ac:dyDescent="0.25">
      <c r="I253" s="107"/>
    </row>
    <row r="254" spans="9:9" s="4" customFormat="1" ht="15" customHeight="1" x14ac:dyDescent="0.25">
      <c r="I254" s="107"/>
    </row>
    <row r="255" spans="9:9" s="4" customFormat="1" ht="15" customHeight="1" x14ac:dyDescent="0.25">
      <c r="I255" s="107"/>
    </row>
    <row r="256" spans="9:9" s="4" customFormat="1" ht="15" customHeight="1" x14ac:dyDescent="0.25">
      <c r="I256" s="107"/>
    </row>
    <row r="257" spans="9:9" s="4" customFormat="1" ht="15" customHeight="1" x14ac:dyDescent="0.25">
      <c r="I257" s="107"/>
    </row>
    <row r="258" spans="9:9" s="4" customFormat="1" ht="15" customHeight="1" x14ac:dyDescent="0.25">
      <c r="I258" s="107"/>
    </row>
    <row r="259" spans="9:9" s="4" customFormat="1" ht="15" customHeight="1" x14ac:dyDescent="0.25">
      <c r="I259" s="107"/>
    </row>
    <row r="260" spans="9:9" s="4" customFormat="1" ht="15" customHeight="1" x14ac:dyDescent="0.25">
      <c r="I260" s="107"/>
    </row>
    <row r="261" spans="9:9" s="4" customFormat="1" ht="15" customHeight="1" x14ac:dyDescent="0.25">
      <c r="I261" s="107"/>
    </row>
    <row r="262" spans="9:9" s="4" customFormat="1" ht="15" customHeight="1" x14ac:dyDescent="0.25">
      <c r="I262" s="107"/>
    </row>
    <row r="263" spans="9:9" s="4" customFormat="1" ht="15" customHeight="1" x14ac:dyDescent="0.25">
      <c r="I263" s="107"/>
    </row>
    <row r="264" spans="9:9" s="4" customFormat="1" ht="15" customHeight="1" x14ac:dyDescent="0.25">
      <c r="I264" s="107"/>
    </row>
    <row r="265" spans="9:9" s="4" customFormat="1" ht="15" customHeight="1" x14ac:dyDescent="0.25">
      <c r="I265" s="107"/>
    </row>
    <row r="266" spans="9:9" s="4" customFormat="1" ht="15" customHeight="1" x14ac:dyDescent="0.25">
      <c r="I266" s="107"/>
    </row>
    <row r="267" spans="9:9" s="4" customFormat="1" ht="15" customHeight="1" x14ac:dyDescent="0.25">
      <c r="I267" s="107"/>
    </row>
    <row r="268" spans="9:9" s="4" customFormat="1" ht="15" customHeight="1" x14ac:dyDescent="0.25">
      <c r="I268" s="107"/>
    </row>
    <row r="269" spans="9:9" s="4" customFormat="1" ht="15" customHeight="1" x14ac:dyDescent="0.25">
      <c r="I269" s="107"/>
    </row>
    <row r="270" spans="9:9" s="4" customFormat="1" ht="15" customHeight="1" x14ac:dyDescent="0.25">
      <c r="I270" s="107"/>
    </row>
    <row r="271" spans="9:9" s="4" customFormat="1" ht="15" customHeight="1" x14ac:dyDescent="0.25">
      <c r="I271" s="107"/>
    </row>
    <row r="272" spans="9:9" s="4" customFormat="1" ht="15" customHeight="1" x14ac:dyDescent="0.25">
      <c r="I272" s="107"/>
    </row>
    <row r="273" spans="9:9" s="4" customFormat="1" ht="15" customHeight="1" x14ac:dyDescent="0.25">
      <c r="I273" s="107"/>
    </row>
    <row r="274" spans="9:9" s="4" customFormat="1" ht="15" customHeight="1" x14ac:dyDescent="0.25">
      <c r="I274" s="107"/>
    </row>
    <row r="275" spans="9:9" s="4" customFormat="1" ht="15" customHeight="1" x14ac:dyDescent="0.25">
      <c r="I275" s="107"/>
    </row>
    <row r="276" spans="9:9" s="4" customFormat="1" ht="15" customHeight="1" x14ac:dyDescent="0.25">
      <c r="I276" s="107"/>
    </row>
    <row r="277" spans="9:9" s="4" customFormat="1" ht="15" customHeight="1" x14ac:dyDescent="0.25">
      <c r="I277" s="107"/>
    </row>
    <row r="278" spans="9:9" s="4" customFormat="1" ht="15" customHeight="1" x14ac:dyDescent="0.25">
      <c r="I278" s="107"/>
    </row>
    <row r="279" spans="9:9" s="4" customFormat="1" ht="15" customHeight="1" x14ac:dyDescent="0.25">
      <c r="I279" s="107"/>
    </row>
    <row r="280" spans="9:9" s="4" customFormat="1" ht="15" customHeight="1" x14ac:dyDescent="0.25">
      <c r="I280" s="107"/>
    </row>
    <row r="281" spans="9:9" s="4" customFormat="1" ht="15" customHeight="1" x14ac:dyDescent="0.25">
      <c r="I281" s="107"/>
    </row>
    <row r="282" spans="9:9" s="4" customFormat="1" ht="15" customHeight="1" x14ac:dyDescent="0.25">
      <c r="I282" s="107"/>
    </row>
    <row r="283" spans="9:9" s="4" customFormat="1" ht="15" customHeight="1" x14ac:dyDescent="0.25">
      <c r="I283" s="107"/>
    </row>
    <row r="284" spans="9:9" s="4" customFormat="1" ht="15" customHeight="1" x14ac:dyDescent="0.25">
      <c r="I284" s="107"/>
    </row>
    <row r="285" spans="9:9" s="4" customFormat="1" ht="15" customHeight="1" x14ac:dyDescent="0.25">
      <c r="I285" s="107"/>
    </row>
    <row r="286" spans="9:9" s="4" customFormat="1" ht="15" customHeight="1" x14ac:dyDescent="0.25">
      <c r="I286" s="107"/>
    </row>
    <row r="287" spans="9:9" s="4" customFormat="1" ht="15" customHeight="1" x14ac:dyDescent="0.25">
      <c r="I287" s="107"/>
    </row>
    <row r="288" spans="9:9" s="4" customFormat="1" ht="15" customHeight="1" x14ac:dyDescent="0.25">
      <c r="I288" s="107"/>
    </row>
    <row r="289" spans="9:9" s="4" customFormat="1" ht="15" customHeight="1" x14ac:dyDescent="0.25">
      <c r="I289" s="107"/>
    </row>
    <row r="290" spans="9:9" s="4" customFormat="1" ht="15" customHeight="1" x14ac:dyDescent="0.25">
      <c r="I290" s="107"/>
    </row>
    <row r="291" spans="9:9" s="4" customFormat="1" ht="15" customHeight="1" x14ac:dyDescent="0.25">
      <c r="I291" s="107"/>
    </row>
    <row r="292" spans="9:9" s="4" customFormat="1" ht="15" customHeight="1" x14ac:dyDescent="0.25">
      <c r="I292" s="107"/>
    </row>
    <row r="293" spans="9:9" s="4" customFormat="1" ht="15" customHeight="1" x14ac:dyDescent="0.25">
      <c r="I293" s="107"/>
    </row>
    <row r="294" spans="9:9" s="4" customFormat="1" ht="15" customHeight="1" x14ac:dyDescent="0.25">
      <c r="I294" s="107"/>
    </row>
    <row r="295" spans="9:9" s="4" customFormat="1" ht="15" customHeight="1" x14ac:dyDescent="0.25">
      <c r="I295" s="107"/>
    </row>
    <row r="296" spans="9:9" s="4" customFormat="1" ht="15" customHeight="1" x14ac:dyDescent="0.25">
      <c r="I296" s="107"/>
    </row>
    <row r="297" spans="9:9" s="4" customFormat="1" ht="15" customHeight="1" x14ac:dyDescent="0.25">
      <c r="I297" s="107"/>
    </row>
    <row r="298" spans="9:9" s="4" customFormat="1" ht="15" customHeight="1" x14ac:dyDescent="0.25">
      <c r="I298" s="107"/>
    </row>
    <row r="299" spans="9:9" s="4" customFormat="1" ht="15" customHeight="1" x14ac:dyDescent="0.25">
      <c r="I299" s="107"/>
    </row>
    <row r="300" spans="9:9" s="4" customFormat="1" ht="15" customHeight="1" x14ac:dyDescent="0.25">
      <c r="I300" s="107"/>
    </row>
    <row r="301" spans="9:9" s="4" customFormat="1" ht="15" customHeight="1" x14ac:dyDescent="0.25">
      <c r="I301" s="107"/>
    </row>
    <row r="302" spans="9:9" s="4" customFormat="1" ht="15" customHeight="1" x14ac:dyDescent="0.25">
      <c r="I302" s="107"/>
    </row>
    <row r="303" spans="9:9" s="4" customFormat="1" ht="15" customHeight="1" x14ac:dyDescent="0.25">
      <c r="I303" s="107"/>
    </row>
    <row r="304" spans="9:9" s="4" customFormat="1" ht="15" customHeight="1" x14ac:dyDescent="0.25">
      <c r="I304" s="107"/>
    </row>
    <row r="305" spans="9:9" s="4" customFormat="1" ht="15" customHeight="1" x14ac:dyDescent="0.25">
      <c r="I305" s="107"/>
    </row>
    <row r="306" spans="9:9" s="4" customFormat="1" ht="15" customHeight="1" x14ac:dyDescent="0.25">
      <c r="I306" s="107"/>
    </row>
    <row r="307" spans="9:9" s="4" customFormat="1" ht="15" customHeight="1" x14ac:dyDescent="0.25">
      <c r="I307" s="107"/>
    </row>
    <row r="308" spans="9:9" s="4" customFormat="1" ht="15" customHeight="1" x14ac:dyDescent="0.25">
      <c r="I308" s="107"/>
    </row>
    <row r="309" spans="9:9" s="4" customFormat="1" ht="15" customHeight="1" x14ac:dyDescent="0.25">
      <c r="I309" s="107"/>
    </row>
    <row r="310" spans="9:9" s="4" customFormat="1" ht="15" customHeight="1" x14ac:dyDescent="0.25">
      <c r="I310" s="107"/>
    </row>
    <row r="311" spans="9:9" s="4" customFormat="1" ht="15" customHeight="1" x14ac:dyDescent="0.25">
      <c r="I311" s="107"/>
    </row>
    <row r="312" spans="9:9" s="4" customFormat="1" ht="15" customHeight="1" x14ac:dyDescent="0.25">
      <c r="I312" s="107"/>
    </row>
    <row r="313" spans="9:9" s="4" customFormat="1" ht="15" customHeight="1" x14ac:dyDescent="0.25">
      <c r="I313" s="107"/>
    </row>
    <row r="314" spans="9:9" s="4" customFormat="1" ht="15" customHeight="1" x14ac:dyDescent="0.25">
      <c r="I314" s="107"/>
    </row>
    <row r="315" spans="9:9" s="4" customFormat="1" ht="15" customHeight="1" x14ac:dyDescent="0.25">
      <c r="I315" s="107"/>
    </row>
    <row r="316" spans="9:9" s="4" customFormat="1" ht="15" customHeight="1" x14ac:dyDescent="0.25">
      <c r="I316" s="107"/>
    </row>
    <row r="317" spans="9:9" s="4" customFormat="1" ht="15" customHeight="1" x14ac:dyDescent="0.25">
      <c r="I317" s="107"/>
    </row>
    <row r="318" spans="9:9" s="4" customFormat="1" ht="15" customHeight="1" x14ac:dyDescent="0.25">
      <c r="I318" s="107"/>
    </row>
    <row r="319" spans="9:9" s="4" customFormat="1" ht="15" customHeight="1" x14ac:dyDescent="0.25">
      <c r="I319" s="107"/>
    </row>
    <row r="320" spans="9:9" s="4" customFormat="1" ht="15" customHeight="1" x14ac:dyDescent="0.25">
      <c r="I320" s="107"/>
    </row>
    <row r="321" spans="9:9" s="4" customFormat="1" ht="15" customHeight="1" x14ac:dyDescent="0.25">
      <c r="I321" s="107"/>
    </row>
    <row r="322" spans="9:9" s="4" customFormat="1" ht="15" customHeight="1" x14ac:dyDescent="0.25">
      <c r="I322" s="107"/>
    </row>
    <row r="323" spans="9:9" s="4" customFormat="1" ht="15" customHeight="1" x14ac:dyDescent="0.25">
      <c r="I323" s="107"/>
    </row>
    <row r="324" spans="9:9" s="4" customFormat="1" ht="15" customHeight="1" x14ac:dyDescent="0.25">
      <c r="I324" s="107"/>
    </row>
    <row r="325" spans="9:9" s="4" customFormat="1" ht="15" customHeight="1" x14ac:dyDescent="0.25">
      <c r="I325" s="107"/>
    </row>
    <row r="326" spans="9:9" s="4" customFormat="1" ht="15" customHeight="1" x14ac:dyDescent="0.25">
      <c r="I326" s="107"/>
    </row>
    <row r="327" spans="9:9" s="4" customFormat="1" ht="15" customHeight="1" x14ac:dyDescent="0.25">
      <c r="I327" s="107"/>
    </row>
    <row r="328" spans="9:9" s="4" customFormat="1" ht="15" customHeight="1" x14ac:dyDescent="0.25">
      <c r="I328" s="107"/>
    </row>
    <row r="329" spans="9:9" s="4" customFormat="1" ht="15" customHeight="1" x14ac:dyDescent="0.25">
      <c r="I329" s="107"/>
    </row>
    <row r="330" spans="9:9" s="4" customFormat="1" ht="15" customHeight="1" x14ac:dyDescent="0.25">
      <c r="I330" s="107"/>
    </row>
    <row r="331" spans="9:9" s="4" customFormat="1" ht="15" customHeight="1" x14ac:dyDescent="0.25">
      <c r="I331" s="107"/>
    </row>
    <row r="332" spans="9:9" s="4" customFormat="1" ht="15" customHeight="1" x14ac:dyDescent="0.25">
      <c r="I332" s="107"/>
    </row>
    <row r="333" spans="9:9" s="4" customFormat="1" ht="15" customHeight="1" x14ac:dyDescent="0.25">
      <c r="I333" s="107"/>
    </row>
    <row r="334" spans="9:9" s="4" customFormat="1" ht="15" customHeight="1" x14ac:dyDescent="0.25">
      <c r="I334" s="107"/>
    </row>
    <row r="335" spans="9:9" s="4" customFormat="1" ht="15" customHeight="1" x14ac:dyDescent="0.25">
      <c r="I335" s="107"/>
    </row>
    <row r="336" spans="9:9" s="4" customFormat="1" ht="15" customHeight="1" x14ac:dyDescent="0.25">
      <c r="I336" s="107"/>
    </row>
    <row r="337" spans="9:9" s="4" customFormat="1" ht="15" customHeight="1" x14ac:dyDescent="0.25">
      <c r="I337" s="107"/>
    </row>
    <row r="338" spans="9:9" s="4" customFormat="1" ht="15" customHeight="1" x14ac:dyDescent="0.25">
      <c r="I338" s="107"/>
    </row>
    <row r="339" spans="9:9" s="4" customFormat="1" ht="15" customHeight="1" x14ac:dyDescent="0.25">
      <c r="I339" s="107"/>
    </row>
    <row r="340" spans="9:9" s="4" customFormat="1" ht="15" customHeight="1" x14ac:dyDescent="0.25">
      <c r="I340" s="107"/>
    </row>
    <row r="341" spans="9:9" s="4" customFormat="1" ht="15" customHeight="1" x14ac:dyDescent="0.25">
      <c r="I341" s="107"/>
    </row>
    <row r="342" spans="9:9" s="4" customFormat="1" ht="15" customHeight="1" x14ac:dyDescent="0.25">
      <c r="I342" s="107"/>
    </row>
    <row r="343" spans="9:9" s="4" customFormat="1" ht="15" customHeight="1" x14ac:dyDescent="0.25">
      <c r="I343" s="107"/>
    </row>
    <row r="344" spans="9:9" s="4" customFormat="1" ht="15" customHeight="1" x14ac:dyDescent="0.25">
      <c r="I344" s="107"/>
    </row>
    <row r="345" spans="9:9" s="4" customFormat="1" ht="15" customHeight="1" x14ac:dyDescent="0.25">
      <c r="I345" s="107"/>
    </row>
    <row r="346" spans="9:9" s="4" customFormat="1" ht="15" customHeight="1" x14ac:dyDescent="0.25">
      <c r="I346" s="107"/>
    </row>
    <row r="347" spans="9:9" s="4" customFormat="1" ht="15" customHeight="1" x14ac:dyDescent="0.25">
      <c r="I347" s="107"/>
    </row>
    <row r="348" spans="9:9" s="4" customFormat="1" ht="15" customHeight="1" x14ac:dyDescent="0.25">
      <c r="I348" s="107"/>
    </row>
    <row r="349" spans="9:9" s="4" customFormat="1" ht="15" customHeight="1" x14ac:dyDescent="0.25">
      <c r="I349" s="107"/>
    </row>
    <row r="350" spans="9:9" s="4" customFormat="1" ht="15" customHeight="1" x14ac:dyDescent="0.25">
      <c r="I350" s="107"/>
    </row>
    <row r="351" spans="9:9" s="4" customFormat="1" ht="15" customHeight="1" x14ac:dyDescent="0.25">
      <c r="I351" s="107"/>
    </row>
    <row r="352" spans="9:9" s="4" customFormat="1" ht="15" customHeight="1" x14ac:dyDescent="0.25">
      <c r="I352" s="107"/>
    </row>
    <row r="353" spans="9:9" s="4" customFormat="1" ht="15" customHeight="1" x14ac:dyDescent="0.25">
      <c r="I353" s="107"/>
    </row>
    <row r="354" spans="9:9" s="4" customFormat="1" ht="15" customHeight="1" x14ac:dyDescent="0.25">
      <c r="I354" s="107"/>
    </row>
    <row r="355" spans="9:9" s="4" customFormat="1" ht="15" customHeight="1" x14ac:dyDescent="0.25">
      <c r="I355" s="107"/>
    </row>
    <row r="356" spans="9:9" s="4" customFormat="1" ht="15" customHeight="1" x14ac:dyDescent="0.25">
      <c r="I356" s="107"/>
    </row>
    <row r="357" spans="9:9" s="4" customFormat="1" ht="15" customHeight="1" x14ac:dyDescent="0.25">
      <c r="I357" s="107"/>
    </row>
    <row r="358" spans="9:9" s="4" customFormat="1" ht="15" customHeight="1" x14ac:dyDescent="0.25">
      <c r="I358" s="107"/>
    </row>
    <row r="359" spans="9:9" s="4" customFormat="1" ht="15" customHeight="1" x14ac:dyDescent="0.25">
      <c r="I359" s="107"/>
    </row>
    <row r="360" spans="9:9" s="4" customFormat="1" ht="15" customHeight="1" x14ac:dyDescent="0.25">
      <c r="I360" s="107"/>
    </row>
    <row r="361" spans="9:9" s="4" customFormat="1" ht="15" customHeight="1" x14ac:dyDescent="0.25">
      <c r="I361" s="107"/>
    </row>
    <row r="362" spans="9:9" s="4" customFormat="1" ht="15" customHeight="1" x14ac:dyDescent="0.25">
      <c r="I362" s="107"/>
    </row>
    <row r="363" spans="9:9" s="4" customFormat="1" ht="15" customHeight="1" x14ac:dyDescent="0.25">
      <c r="I363" s="107"/>
    </row>
    <row r="364" spans="9:9" s="4" customFormat="1" ht="15" customHeight="1" x14ac:dyDescent="0.25">
      <c r="I364" s="107"/>
    </row>
    <row r="365" spans="9:9" s="4" customFormat="1" ht="15" customHeight="1" x14ac:dyDescent="0.25">
      <c r="I365" s="107"/>
    </row>
    <row r="366" spans="9:9" s="4" customFormat="1" ht="15" customHeight="1" x14ac:dyDescent="0.25">
      <c r="I366" s="107"/>
    </row>
    <row r="367" spans="9:9" s="4" customFormat="1" ht="15" customHeight="1" x14ac:dyDescent="0.25">
      <c r="I367" s="107"/>
    </row>
    <row r="368" spans="9:9" s="4" customFormat="1" ht="15" customHeight="1" x14ac:dyDescent="0.25">
      <c r="I368" s="107"/>
    </row>
    <row r="369" spans="9:9" s="4" customFormat="1" ht="15" customHeight="1" x14ac:dyDescent="0.25">
      <c r="I369" s="107"/>
    </row>
    <row r="370" spans="9:9" s="4" customFormat="1" ht="15" customHeight="1" x14ac:dyDescent="0.25">
      <c r="I370" s="107"/>
    </row>
    <row r="371" spans="9:9" s="4" customFormat="1" ht="15" customHeight="1" x14ac:dyDescent="0.25">
      <c r="I371" s="107"/>
    </row>
    <row r="372" spans="9:9" s="4" customFormat="1" ht="15" customHeight="1" x14ac:dyDescent="0.25">
      <c r="I372" s="107"/>
    </row>
    <row r="373" spans="9:9" s="4" customFormat="1" ht="15" customHeight="1" x14ac:dyDescent="0.25">
      <c r="I373" s="107"/>
    </row>
    <row r="374" spans="9:9" s="4" customFormat="1" ht="15" customHeight="1" x14ac:dyDescent="0.25">
      <c r="I374" s="107"/>
    </row>
    <row r="375" spans="9:9" s="4" customFormat="1" ht="15" customHeight="1" x14ac:dyDescent="0.25">
      <c r="I375" s="107"/>
    </row>
    <row r="376" spans="9:9" s="4" customFormat="1" ht="15" customHeight="1" x14ac:dyDescent="0.25">
      <c r="I376" s="107"/>
    </row>
    <row r="377" spans="9:9" s="4" customFormat="1" ht="15" customHeight="1" x14ac:dyDescent="0.25">
      <c r="I377" s="107"/>
    </row>
    <row r="378" spans="9:9" s="4" customFormat="1" ht="15" customHeight="1" x14ac:dyDescent="0.25">
      <c r="I378" s="107"/>
    </row>
    <row r="379" spans="9:9" s="4" customFormat="1" ht="15" customHeight="1" x14ac:dyDescent="0.25">
      <c r="I379" s="107"/>
    </row>
    <row r="380" spans="9:9" s="4" customFormat="1" ht="15" customHeight="1" x14ac:dyDescent="0.25">
      <c r="I380" s="107"/>
    </row>
    <row r="381" spans="9:9" s="4" customFormat="1" ht="15" customHeight="1" x14ac:dyDescent="0.25">
      <c r="I381" s="107"/>
    </row>
    <row r="382" spans="9:9" s="4" customFormat="1" ht="15" customHeight="1" x14ac:dyDescent="0.25">
      <c r="I382" s="107"/>
    </row>
    <row r="383" spans="9:9" s="4" customFormat="1" ht="15" customHeight="1" x14ac:dyDescent="0.25">
      <c r="I383" s="107"/>
    </row>
    <row r="384" spans="9:9" s="4" customFormat="1" ht="15" customHeight="1" x14ac:dyDescent="0.25">
      <c r="I384" s="107"/>
    </row>
    <row r="385" spans="9:9" s="4" customFormat="1" ht="15" customHeight="1" x14ac:dyDescent="0.25">
      <c r="I385" s="107"/>
    </row>
    <row r="386" spans="9:9" s="4" customFormat="1" ht="15" customHeight="1" x14ac:dyDescent="0.25">
      <c r="I386" s="107"/>
    </row>
    <row r="387" spans="9:9" s="4" customFormat="1" ht="15" customHeight="1" x14ac:dyDescent="0.25">
      <c r="I387" s="107"/>
    </row>
    <row r="388" spans="9:9" s="4" customFormat="1" ht="15" customHeight="1" x14ac:dyDescent="0.25">
      <c r="I388" s="107"/>
    </row>
    <row r="389" spans="9:9" s="4" customFormat="1" ht="15" customHeight="1" x14ac:dyDescent="0.25">
      <c r="I389" s="107"/>
    </row>
    <row r="390" spans="9:9" s="4" customFormat="1" ht="15" customHeight="1" x14ac:dyDescent="0.25">
      <c r="I390" s="107"/>
    </row>
    <row r="391" spans="9:9" s="4" customFormat="1" ht="15" customHeight="1" x14ac:dyDescent="0.25">
      <c r="I391" s="107"/>
    </row>
    <row r="392" spans="9:9" s="4" customFormat="1" ht="15" customHeight="1" x14ac:dyDescent="0.25">
      <c r="I392" s="107"/>
    </row>
    <row r="393" spans="9:9" s="4" customFormat="1" ht="15" customHeight="1" x14ac:dyDescent="0.25">
      <c r="I393" s="107"/>
    </row>
    <row r="394" spans="9:9" s="4" customFormat="1" ht="15" customHeight="1" x14ac:dyDescent="0.25">
      <c r="I394" s="107"/>
    </row>
    <row r="395" spans="9:9" s="4" customFormat="1" ht="15" customHeight="1" x14ac:dyDescent="0.25">
      <c r="I395" s="107"/>
    </row>
    <row r="396" spans="9:9" s="4" customFormat="1" ht="15" customHeight="1" x14ac:dyDescent="0.25">
      <c r="I396" s="107"/>
    </row>
    <row r="397" spans="9:9" s="4" customFormat="1" ht="15" customHeight="1" x14ac:dyDescent="0.25">
      <c r="I397" s="107"/>
    </row>
    <row r="398" spans="9:9" s="4" customFormat="1" ht="15" customHeight="1" x14ac:dyDescent="0.25">
      <c r="I398" s="107"/>
    </row>
    <row r="399" spans="9:9" s="4" customFormat="1" ht="15" customHeight="1" x14ac:dyDescent="0.25">
      <c r="I399" s="107"/>
    </row>
    <row r="400" spans="9:9" s="4" customFormat="1" ht="15" customHeight="1" x14ac:dyDescent="0.25">
      <c r="I400" s="107"/>
    </row>
    <row r="401" spans="9:9" s="4" customFormat="1" ht="15" customHeight="1" x14ac:dyDescent="0.25">
      <c r="I401" s="107"/>
    </row>
    <row r="402" spans="9:9" s="4" customFormat="1" ht="15" customHeight="1" x14ac:dyDescent="0.25">
      <c r="I402" s="107"/>
    </row>
    <row r="403" spans="9:9" s="4" customFormat="1" ht="15" customHeight="1" x14ac:dyDescent="0.25">
      <c r="I403" s="107"/>
    </row>
    <row r="404" spans="9:9" s="4" customFormat="1" ht="15" customHeight="1" x14ac:dyDescent="0.25">
      <c r="I404" s="107"/>
    </row>
    <row r="405" spans="9:9" s="4" customFormat="1" ht="15" customHeight="1" x14ac:dyDescent="0.25">
      <c r="I405" s="107"/>
    </row>
    <row r="406" spans="9:9" s="4" customFormat="1" ht="15" customHeight="1" x14ac:dyDescent="0.25">
      <c r="I406" s="107"/>
    </row>
    <row r="407" spans="9:9" s="4" customFormat="1" ht="15" customHeight="1" x14ac:dyDescent="0.25">
      <c r="I407" s="107"/>
    </row>
    <row r="408" spans="9:9" s="4" customFormat="1" ht="15" customHeight="1" x14ac:dyDescent="0.25">
      <c r="I408" s="107"/>
    </row>
    <row r="409" spans="9:9" s="4" customFormat="1" ht="15" customHeight="1" x14ac:dyDescent="0.25">
      <c r="I409" s="107"/>
    </row>
    <row r="410" spans="9:9" s="4" customFormat="1" ht="15" customHeight="1" x14ac:dyDescent="0.25">
      <c r="I410" s="107"/>
    </row>
    <row r="411" spans="9:9" s="4" customFormat="1" ht="15" customHeight="1" x14ac:dyDescent="0.25">
      <c r="I411" s="107"/>
    </row>
    <row r="412" spans="9:9" s="4" customFormat="1" ht="15" customHeight="1" x14ac:dyDescent="0.25">
      <c r="I412" s="107"/>
    </row>
    <row r="413" spans="9:9" s="4" customFormat="1" ht="15" customHeight="1" x14ac:dyDescent="0.25">
      <c r="I413" s="107"/>
    </row>
    <row r="414" spans="9:9" s="4" customFormat="1" ht="15" customHeight="1" x14ac:dyDescent="0.25">
      <c r="I414" s="107"/>
    </row>
    <row r="415" spans="9:9" s="4" customFormat="1" ht="15" customHeight="1" x14ac:dyDescent="0.25">
      <c r="I415" s="107"/>
    </row>
    <row r="416" spans="9:9" s="4" customFormat="1" ht="15" customHeight="1" x14ac:dyDescent="0.25">
      <c r="I416" s="107"/>
    </row>
    <row r="417" spans="9:9" s="4" customFormat="1" ht="15" customHeight="1" x14ac:dyDescent="0.25">
      <c r="I417" s="107"/>
    </row>
    <row r="418" spans="9:9" s="4" customFormat="1" ht="15" customHeight="1" x14ac:dyDescent="0.25">
      <c r="I418" s="107"/>
    </row>
    <row r="419" spans="9:9" s="4" customFormat="1" ht="15" customHeight="1" x14ac:dyDescent="0.25">
      <c r="I419" s="107"/>
    </row>
    <row r="420" spans="9:9" s="4" customFormat="1" ht="15" customHeight="1" x14ac:dyDescent="0.25">
      <c r="I420" s="107"/>
    </row>
    <row r="421" spans="9:9" s="4" customFormat="1" ht="15" customHeight="1" x14ac:dyDescent="0.25">
      <c r="I421" s="107"/>
    </row>
    <row r="422" spans="9:9" s="4" customFormat="1" ht="15" customHeight="1" x14ac:dyDescent="0.25">
      <c r="I422" s="107"/>
    </row>
    <row r="423" spans="9:9" s="4" customFormat="1" ht="15" customHeight="1" x14ac:dyDescent="0.25">
      <c r="I423" s="107"/>
    </row>
    <row r="424" spans="9:9" s="4" customFormat="1" ht="15" customHeight="1" x14ac:dyDescent="0.25">
      <c r="I424" s="107"/>
    </row>
    <row r="425" spans="9:9" s="4" customFormat="1" ht="15" customHeight="1" x14ac:dyDescent="0.25">
      <c r="I425" s="107"/>
    </row>
    <row r="426" spans="9:9" s="4" customFormat="1" ht="15" customHeight="1" x14ac:dyDescent="0.25">
      <c r="I426" s="107"/>
    </row>
    <row r="427" spans="9:9" s="4" customFormat="1" ht="15" customHeight="1" x14ac:dyDescent="0.25">
      <c r="I427" s="107"/>
    </row>
    <row r="428" spans="9:9" s="4" customFormat="1" ht="15" customHeight="1" x14ac:dyDescent="0.25">
      <c r="I428" s="107"/>
    </row>
    <row r="429" spans="9:9" s="4" customFormat="1" ht="15" customHeight="1" x14ac:dyDescent="0.25">
      <c r="I429" s="107"/>
    </row>
    <row r="430" spans="9:9" s="4" customFormat="1" ht="15" customHeight="1" x14ac:dyDescent="0.25">
      <c r="I430" s="107"/>
    </row>
    <row r="431" spans="9:9" s="4" customFormat="1" ht="15" customHeight="1" x14ac:dyDescent="0.25">
      <c r="I431" s="107"/>
    </row>
    <row r="432" spans="9:9" s="4" customFormat="1" ht="15" customHeight="1" x14ac:dyDescent="0.25">
      <c r="I432" s="107"/>
    </row>
    <row r="433" spans="9:9" s="4" customFormat="1" ht="15" customHeight="1" x14ac:dyDescent="0.25">
      <c r="I433" s="107"/>
    </row>
    <row r="434" spans="9:9" s="4" customFormat="1" ht="15" customHeight="1" x14ac:dyDescent="0.25">
      <c r="I434" s="107"/>
    </row>
    <row r="435" spans="9:9" s="4" customFormat="1" ht="15" customHeight="1" x14ac:dyDescent="0.25">
      <c r="I435" s="107"/>
    </row>
    <row r="436" spans="9:9" s="4" customFormat="1" ht="15" customHeight="1" x14ac:dyDescent="0.25">
      <c r="I436" s="107"/>
    </row>
    <row r="437" spans="9:9" s="4" customFormat="1" ht="15" customHeight="1" x14ac:dyDescent="0.25">
      <c r="I437" s="107"/>
    </row>
    <row r="438" spans="9:9" s="4" customFormat="1" ht="15" customHeight="1" x14ac:dyDescent="0.25">
      <c r="I438" s="107"/>
    </row>
    <row r="439" spans="9:9" s="4" customFormat="1" ht="15" customHeight="1" x14ac:dyDescent="0.25">
      <c r="I439" s="107"/>
    </row>
    <row r="440" spans="9:9" s="4" customFormat="1" ht="15" customHeight="1" x14ac:dyDescent="0.25">
      <c r="I440" s="107"/>
    </row>
    <row r="441" spans="9:9" s="4" customFormat="1" ht="15" customHeight="1" x14ac:dyDescent="0.25">
      <c r="I441" s="107"/>
    </row>
    <row r="442" spans="9:9" s="4" customFormat="1" ht="15" customHeight="1" x14ac:dyDescent="0.25">
      <c r="I442" s="107"/>
    </row>
    <row r="443" spans="9:9" s="4" customFormat="1" ht="15" customHeight="1" x14ac:dyDescent="0.25">
      <c r="I443" s="107"/>
    </row>
    <row r="444" spans="9:9" s="4" customFormat="1" ht="15" customHeight="1" x14ac:dyDescent="0.25">
      <c r="I444" s="107"/>
    </row>
    <row r="445" spans="9:9" s="4" customFormat="1" ht="15" customHeight="1" x14ac:dyDescent="0.25">
      <c r="I445" s="107"/>
    </row>
    <row r="446" spans="9:9" s="4" customFormat="1" ht="15" customHeight="1" x14ac:dyDescent="0.25">
      <c r="I446" s="107"/>
    </row>
    <row r="447" spans="9:9" s="4" customFormat="1" ht="15" customHeight="1" x14ac:dyDescent="0.25">
      <c r="I447" s="107"/>
    </row>
    <row r="448" spans="9:9" s="4" customFormat="1" ht="15" customHeight="1" x14ac:dyDescent="0.25">
      <c r="I448" s="107"/>
    </row>
    <row r="449" spans="9:9" s="4" customFormat="1" ht="15" customHeight="1" x14ac:dyDescent="0.25">
      <c r="I449" s="107"/>
    </row>
    <row r="450" spans="9:9" s="4" customFormat="1" ht="15" customHeight="1" x14ac:dyDescent="0.25">
      <c r="I450" s="107"/>
    </row>
    <row r="451" spans="9:9" s="4" customFormat="1" ht="15" customHeight="1" x14ac:dyDescent="0.25">
      <c r="I451" s="107"/>
    </row>
    <row r="452" spans="9:9" s="4" customFormat="1" ht="15" customHeight="1" x14ac:dyDescent="0.25">
      <c r="I452" s="107"/>
    </row>
    <row r="453" spans="9:9" s="4" customFormat="1" ht="15" customHeight="1" x14ac:dyDescent="0.25">
      <c r="I453" s="107"/>
    </row>
    <row r="454" spans="9:9" s="4" customFormat="1" ht="15" customHeight="1" x14ac:dyDescent="0.25">
      <c r="I454" s="107"/>
    </row>
    <row r="455" spans="9:9" s="4" customFormat="1" ht="15" customHeight="1" x14ac:dyDescent="0.25">
      <c r="I455" s="107"/>
    </row>
    <row r="456" spans="9:9" s="4" customFormat="1" ht="15" customHeight="1" x14ac:dyDescent="0.25">
      <c r="I456" s="107"/>
    </row>
    <row r="457" spans="9:9" s="4" customFormat="1" ht="15" customHeight="1" x14ac:dyDescent="0.25">
      <c r="I457" s="107"/>
    </row>
    <row r="458" spans="9:9" s="4" customFormat="1" ht="15" customHeight="1" x14ac:dyDescent="0.25">
      <c r="I458" s="107"/>
    </row>
    <row r="459" spans="9:9" s="4" customFormat="1" ht="15" customHeight="1" x14ac:dyDescent="0.25">
      <c r="I459" s="107"/>
    </row>
    <row r="460" spans="9:9" s="4" customFormat="1" ht="15" customHeight="1" x14ac:dyDescent="0.25">
      <c r="I460" s="107"/>
    </row>
    <row r="461" spans="9:9" s="4" customFormat="1" ht="15" customHeight="1" x14ac:dyDescent="0.25">
      <c r="I461" s="107"/>
    </row>
    <row r="462" spans="9:9" s="4" customFormat="1" ht="15" customHeight="1" x14ac:dyDescent="0.25">
      <c r="I462" s="107"/>
    </row>
    <row r="463" spans="9:9" s="4" customFormat="1" ht="15" customHeight="1" x14ac:dyDescent="0.25">
      <c r="I463" s="107"/>
    </row>
    <row r="464" spans="9:9" s="4" customFormat="1" ht="15" customHeight="1" x14ac:dyDescent="0.25">
      <c r="I464" s="107"/>
    </row>
    <row r="465" spans="9:9" s="4" customFormat="1" ht="15" customHeight="1" x14ac:dyDescent="0.25">
      <c r="I465" s="107"/>
    </row>
    <row r="466" spans="9:9" s="4" customFormat="1" ht="15" customHeight="1" x14ac:dyDescent="0.25">
      <c r="I466" s="107"/>
    </row>
    <row r="467" spans="9:9" s="4" customFormat="1" ht="15" customHeight="1" x14ac:dyDescent="0.25">
      <c r="I467" s="107"/>
    </row>
    <row r="468" spans="9:9" s="4" customFormat="1" ht="15" customHeight="1" x14ac:dyDescent="0.25">
      <c r="I468" s="107"/>
    </row>
    <row r="469" spans="9:9" s="4" customFormat="1" ht="15" customHeight="1" x14ac:dyDescent="0.25">
      <c r="I469" s="107"/>
    </row>
    <row r="470" spans="9:9" s="4" customFormat="1" ht="15" customHeight="1" x14ac:dyDescent="0.25">
      <c r="I470" s="107"/>
    </row>
    <row r="471" spans="9:9" s="4" customFormat="1" ht="15" customHeight="1" x14ac:dyDescent="0.25">
      <c r="I471" s="107"/>
    </row>
    <row r="472" spans="9:9" s="4" customFormat="1" ht="15" customHeight="1" x14ac:dyDescent="0.25">
      <c r="I472" s="107"/>
    </row>
    <row r="473" spans="9:9" s="4" customFormat="1" ht="15" customHeight="1" x14ac:dyDescent="0.25">
      <c r="I473" s="107"/>
    </row>
    <row r="474" spans="9:9" s="4" customFormat="1" ht="15" customHeight="1" x14ac:dyDescent="0.25">
      <c r="I474" s="107"/>
    </row>
    <row r="475" spans="9:9" s="4" customFormat="1" ht="15" customHeight="1" x14ac:dyDescent="0.25">
      <c r="I475" s="107"/>
    </row>
    <row r="476" spans="9:9" s="4" customFormat="1" ht="15" customHeight="1" x14ac:dyDescent="0.25">
      <c r="I476" s="107"/>
    </row>
    <row r="477" spans="9:9" s="4" customFormat="1" ht="15" customHeight="1" x14ac:dyDescent="0.25">
      <c r="I477" s="107"/>
    </row>
    <row r="478" spans="9:9" s="4" customFormat="1" ht="15" customHeight="1" x14ac:dyDescent="0.25">
      <c r="I478" s="107"/>
    </row>
    <row r="479" spans="9:9" s="4" customFormat="1" ht="15" customHeight="1" x14ac:dyDescent="0.25">
      <c r="I479" s="107"/>
    </row>
    <row r="480" spans="9:9" s="4" customFormat="1" ht="15" customHeight="1" x14ac:dyDescent="0.25">
      <c r="I480" s="107"/>
    </row>
    <row r="481" spans="9:9" s="4" customFormat="1" ht="15" customHeight="1" x14ac:dyDescent="0.25">
      <c r="I481" s="107"/>
    </row>
    <row r="482" spans="9:9" s="4" customFormat="1" ht="15" customHeight="1" x14ac:dyDescent="0.25">
      <c r="I482" s="107"/>
    </row>
    <row r="483" spans="9:9" s="4" customFormat="1" ht="15" customHeight="1" x14ac:dyDescent="0.25">
      <c r="I483" s="107"/>
    </row>
    <row r="484" spans="9:9" s="4" customFormat="1" ht="15" customHeight="1" x14ac:dyDescent="0.25">
      <c r="I484" s="107"/>
    </row>
    <row r="485" spans="9:9" s="4" customFormat="1" ht="15" customHeight="1" x14ac:dyDescent="0.25">
      <c r="I485" s="107"/>
    </row>
    <row r="486" spans="9:9" s="4" customFormat="1" ht="15" customHeight="1" x14ac:dyDescent="0.25">
      <c r="I486" s="107"/>
    </row>
    <row r="487" spans="9:9" s="4" customFormat="1" ht="15" customHeight="1" x14ac:dyDescent="0.25">
      <c r="I487" s="107"/>
    </row>
    <row r="488" spans="9:9" s="4" customFormat="1" ht="15" customHeight="1" x14ac:dyDescent="0.25">
      <c r="I488" s="107"/>
    </row>
    <row r="489" spans="9:9" s="4" customFormat="1" ht="15" customHeight="1" x14ac:dyDescent="0.25">
      <c r="I489" s="107"/>
    </row>
    <row r="490" spans="9:9" s="4" customFormat="1" ht="15" customHeight="1" x14ac:dyDescent="0.25">
      <c r="I490" s="107"/>
    </row>
    <row r="491" spans="9:9" s="4" customFormat="1" ht="15" customHeight="1" x14ac:dyDescent="0.25">
      <c r="I491" s="107"/>
    </row>
    <row r="492" spans="9:9" s="4" customFormat="1" ht="15" customHeight="1" x14ac:dyDescent="0.25">
      <c r="I492" s="107"/>
    </row>
    <row r="493" spans="9:9" s="4" customFormat="1" ht="15" customHeight="1" x14ac:dyDescent="0.25">
      <c r="I493" s="107"/>
    </row>
    <row r="494" spans="9:9" s="4" customFormat="1" ht="15" customHeight="1" x14ac:dyDescent="0.25">
      <c r="I494" s="107"/>
    </row>
    <row r="495" spans="9:9" s="4" customFormat="1" ht="15" customHeight="1" x14ac:dyDescent="0.25">
      <c r="I495" s="107"/>
    </row>
    <row r="496" spans="9:9" s="4" customFormat="1" ht="15" customHeight="1" x14ac:dyDescent="0.25">
      <c r="I496" s="107"/>
    </row>
    <row r="497" spans="9:9" s="4" customFormat="1" ht="15" customHeight="1" x14ac:dyDescent="0.25">
      <c r="I497" s="107"/>
    </row>
    <row r="498" spans="9:9" s="4" customFormat="1" ht="15" customHeight="1" x14ac:dyDescent="0.25">
      <c r="I498" s="107"/>
    </row>
    <row r="499" spans="9:9" s="4" customFormat="1" ht="15" customHeight="1" x14ac:dyDescent="0.25">
      <c r="I499" s="107"/>
    </row>
    <row r="500" spans="9:9" s="4" customFormat="1" ht="15" customHeight="1" x14ac:dyDescent="0.25">
      <c r="I500" s="107"/>
    </row>
    <row r="501" spans="9:9" s="4" customFormat="1" ht="15" customHeight="1" x14ac:dyDescent="0.25">
      <c r="I501" s="107"/>
    </row>
    <row r="502" spans="9:9" s="4" customFormat="1" ht="15" customHeight="1" x14ac:dyDescent="0.25">
      <c r="I502" s="107"/>
    </row>
    <row r="503" spans="9:9" s="4" customFormat="1" ht="15" customHeight="1" x14ac:dyDescent="0.25">
      <c r="I503" s="107"/>
    </row>
    <row r="504" spans="9:9" s="4" customFormat="1" ht="15" customHeight="1" x14ac:dyDescent="0.25">
      <c r="I504" s="107"/>
    </row>
    <row r="505" spans="9:9" s="4" customFormat="1" ht="15" customHeight="1" x14ac:dyDescent="0.25">
      <c r="I505" s="107"/>
    </row>
    <row r="506" spans="9:9" s="4" customFormat="1" ht="15" customHeight="1" x14ac:dyDescent="0.25">
      <c r="I506" s="107"/>
    </row>
    <row r="507" spans="9:9" s="4" customFormat="1" ht="15" customHeight="1" x14ac:dyDescent="0.25">
      <c r="I507" s="107"/>
    </row>
    <row r="508" spans="9:9" s="4" customFormat="1" ht="15" customHeight="1" x14ac:dyDescent="0.25">
      <c r="I508" s="107"/>
    </row>
    <row r="509" spans="9:9" s="4" customFormat="1" ht="15" customHeight="1" x14ac:dyDescent="0.25">
      <c r="I509" s="107"/>
    </row>
    <row r="510" spans="9:9" s="4" customFormat="1" ht="15" customHeight="1" x14ac:dyDescent="0.25">
      <c r="I510" s="107"/>
    </row>
    <row r="511" spans="9:9" s="4" customFormat="1" ht="15" customHeight="1" x14ac:dyDescent="0.25">
      <c r="I511" s="107"/>
    </row>
    <row r="512" spans="9:9" s="4" customFormat="1" ht="15" customHeight="1" x14ac:dyDescent="0.25">
      <c r="I512" s="107"/>
    </row>
    <row r="513" spans="9:9" s="4" customFormat="1" ht="15" customHeight="1" x14ac:dyDescent="0.25">
      <c r="I513" s="107"/>
    </row>
    <row r="514" spans="9:9" s="4" customFormat="1" ht="15" customHeight="1" x14ac:dyDescent="0.25">
      <c r="I514" s="107"/>
    </row>
    <row r="515" spans="9:9" s="4" customFormat="1" ht="15" customHeight="1" x14ac:dyDescent="0.25">
      <c r="I515" s="107"/>
    </row>
    <row r="516" spans="9:9" s="4" customFormat="1" ht="15" customHeight="1" x14ac:dyDescent="0.25">
      <c r="I516" s="107"/>
    </row>
    <row r="517" spans="9:9" s="4" customFormat="1" ht="15" customHeight="1" x14ac:dyDescent="0.25">
      <c r="I517" s="107"/>
    </row>
    <row r="518" spans="9:9" s="4" customFormat="1" ht="15" customHeight="1" x14ac:dyDescent="0.25">
      <c r="I518" s="107"/>
    </row>
    <row r="519" spans="9:9" s="4" customFormat="1" ht="15" customHeight="1" x14ac:dyDescent="0.25">
      <c r="I519" s="107"/>
    </row>
    <row r="520" spans="9:9" s="4" customFormat="1" ht="15" customHeight="1" x14ac:dyDescent="0.25">
      <c r="I520" s="107"/>
    </row>
    <row r="521" spans="9:9" s="4" customFormat="1" ht="15" customHeight="1" x14ac:dyDescent="0.25">
      <c r="I521" s="107"/>
    </row>
    <row r="522" spans="9:9" s="4" customFormat="1" ht="15" customHeight="1" x14ac:dyDescent="0.25">
      <c r="I522" s="107"/>
    </row>
    <row r="523" spans="9:9" s="4" customFormat="1" ht="15" customHeight="1" x14ac:dyDescent="0.25">
      <c r="I523" s="107"/>
    </row>
    <row r="524" spans="9:9" s="4" customFormat="1" ht="15" customHeight="1" x14ac:dyDescent="0.25">
      <c r="I524" s="107"/>
    </row>
    <row r="525" spans="9:9" s="4" customFormat="1" ht="15" customHeight="1" x14ac:dyDescent="0.25">
      <c r="I525" s="107"/>
    </row>
    <row r="526" spans="9:9" s="4" customFormat="1" ht="15" customHeight="1" x14ac:dyDescent="0.25">
      <c r="I526" s="107"/>
    </row>
    <row r="527" spans="9:9" s="4" customFormat="1" ht="15" customHeight="1" x14ac:dyDescent="0.25">
      <c r="I527" s="107"/>
    </row>
    <row r="528" spans="9:9" s="4" customFormat="1" ht="15" customHeight="1" x14ac:dyDescent="0.25">
      <c r="I528" s="107"/>
    </row>
    <row r="529" spans="9:9" s="4" customFormat="1" ht="15" customHeight="1" x14ac:dyDescent="0.25">
      <c r="I529" s="107"/>
    </row>
    <row r="530" spans="9:9" s="4" customFormat="1" ht="15" customHeight="1" x14ac:dyDescent="0.25">
      <c r="I530" s="107"/>
    </row>
    <row r="531" spans="9:9" s="4" customFormat="1" ht="15" customHeight="1" x14ac:dyDescent="0.25">
      <c r="I531" s="107"/>
    </row>
    <row r="532" spans="9:9" s="4" customFormat="1" ht="15" customHeight="1" x14ac:dyDescent="0.25">
      <c r="I532" s="107"/>
    </row>
    <row r="533" spans="9:9" s="4" customFormat="1" ht="15" customHeight="1" x14ac:dyDescent="0.25">
      <c r="I533" s="107"/>
    </row>
    <row r="534" spans="9:9" s="4" customFormat="1" ht="15" customHeight="1" x14ac:dyDescent="0.25">
      <c r="I534" s="107"/>
    </row>
    <row r="535" spans="9:9" s="4" customFormat="1" ht="15" customHeight="1" x14ac:dyDescent="0.25">
      <c r="I535" s="107"/>
    </row>
    <row r="536" spans="9:9" s="4" customFormat="1" ht="15" customHeight="1" x14ac:dyDescent="0.25">
      <c r="I536" s="107"/>
    </row>
    <row r="537" spans="9:9" s="4" customFormat="1" ht="15" customHeight="1" x14ac:dyDescent="0.25">
      <c r="I537" s="107"/>
    </row>
    <row r="538" spans="9:9" s="4" customFormat="1" ht="15" customHeight="1" x14ac:dyDescent="0.25">
      <c r="I538" s="107"/>
    </row>
    <row r="539" spans="9:9" s="4" customFormat="1" ht="15" customHeight="1" x14ac:dyDescent="0.25">
      <c r="I539" s="107"/>
    </row>
    <row r="540" spans="9:9" s="4" customFormat="1" ht="15" customHeight="1" x14ac:dyDescent="0.25">
      <c r="I540" s="107"/>
    </row>
    <row r="541" spans="9:9" s="4" customFormat="1" ht="15" customHeight="1" x14ac:dyDescent="0.25">
      <c r="I541" s="107"/>
    </row>
    <row r="542" spans="9:9" s="4" customFormat="1" ht="15" customHeight="1" x14ac:dyDescent="0.25">
      <c r="I542" s="107"/>
    </row>
    <row r="543" spans="9:9" s="4" customFormat="1" ht="15" customHeight="1" x14ac:dyDescent="0.25">
      <c r="I543" s="107"/>
    </row>
    <row r="544" spans="9:9" s="4" customFormat="1" ht="15" customHeight="1" x14ac:dyDescent="0.25">
      <c r="I544" s="107"/>
    </row>
    <row r="545" spans="9:9" s="4" customFormat="1" ht="15" customHeight="1" x14ac:dyDescent="0.25">
      <c r="I545" s="107"/>
    </row>
    <row r="546" spans="9:9" s="4" customFormat="1" ht="15" customHeight="1" x14ac:dyDescent="0.25">
      <c r="I546" s="107"/>
    </row>
    <row r="547" spans="9:9" s="4" customFormat="1" ht="15" customHeight="1" x14ac:dyDescent="0.25">
      <c r="I547" s="107"/>
    </row>
    <row r="548" spans="9:9" s="4" customFormat="1" ht="15" customHeight="1" x14ac:dyDescent="0.25">
      <c r="I548" s="107"/>
    </row>
    <row r="549" spans="9:9" s="4" customFormat="1" ht="15" customHeight="1" x14ac:dyDescent="0.25">
      <c r="I549" s="107"/>
    </row>
    <row r="550" spans="9:9" s="4" customFormat="1" ht="15" customHeight="1" x14ac:dyDescent="0.25">
      <c r="I550" s="107"/>
    </row>
    <row r="551" spans="9:9" s="4" customFormat="1" ht="15" customHeight="1" x14ac:dyDescent="0.25">
      <c r="I551" s="107"/>
    </row>
    <row r="552" spans="9:9" s="4" customFormat="1" ht="15" customHeight="1" x14ac:dyDescent="0.25">
      <c r="I552" s="107"/>
    </row>
    <row r="553" spans="9:9" s="4" customFormat="1" ht="15" customHeight="1" x14ac:dyDescent="0.25">
      <c r="I553" s="107"/>
    </row>
    <row r="554" spans="9:9" s="4" customFormat="1" ht="15" customHeight="1" x14ac:dyDescent="0.25">
      <c r="I554" s="107"/>
    </row>
    <row r="555" spans="9:9" s="4" customFormat="1" ht="15" customHeight="1" x14ac:dyDescent="0.25">
      <c r="I555" s="107"/>
    </row>
    <row r="556" spans="9:9" s="4" customFormat="1" ht="15" customHeight="1" x14ac:dyDescent="0.25">
      <c r="I556" s="107"/>
    </row>
    <row r="557" spans="9:9" s="4" customFormat="1" ht="15" customHeight="1" x14ac:dyDescent="0.25">
      <c r="I557" s="107"/>
    </row>
    <row r="558" spans="9:9" s="4" customFormat="1" ht="15" customHeight="1" x14ac:dyDescent="0.25">
      <c r="I558" s="107"/>
    </row>
    <row r="559" spans="9:9" s="4" customFormat="1" ht="15" customHeight="1" x14ac:dyDescent="0.25">
      <c r="I559" s="107"/>
    </row>
    <row r="560" spans="9:9" s="4" customFormat="1" ht="15" customHeight="1" x14ac:dyDescent="0.25">
      <c r="I560" s="107"/>
    </row>
    <row r="561" spans="9:9" s="4" customFormat="1" ht="15" customHeight="1" x14ac:dyDescent="0.25">
      <c r="I561" s="107"/>
    </row>
    <row r="562" spans="9:9" s="4" customFormat="1" ht="15" customHeight="1" x14ac:dyDescent="0.25">
      <c r="I562" s="107"/>
    </row>
    <row r="563" spans="9:9" s="4" customFormat="1" ht="15" customHeight="1" x14ac:dyDescent="0.25">
      <c r="I563" s="107"/>
    </row>
    <row r="564" spans="9:9" s="4" customFormat="1" ht="15" customHeight="1" x14ac:dyDescent="0.25">
      <c r="I564" s="107"/>
    </row>
    <row r="565" spans="9:9" s="4" customFormat="1" ht="15" customHeight="1" x14ac:dyDescent="0.25">
      <c r="I565" s="107"/>
    </row>
    <row r="566" spans="9:9" s="4" customFormat="1" ht="15" customHeight="1" x14ac:dyDescent="0.25">
      <c r="I566" s="107"/>
    </row>
    <row r="567" spans="9:9" s="4" customFormat="1" ht="15" customHeight="1" x14ac:dyDescent="0.25">
      <c r="I567" s="107"/>
    </row>
    <row r="568" spans="9:9" s="4" customFormat="1" ht="15" customHeight="1" x14ac:dyDescent="0.25">
      <c r="I568" s="107"/>
    </row>
    <row r="569" spans="9:9" s="4" customFormat="1" ht="15" customHeight="1" x14ac:dyDescent="0.25">
      <c r="I569" s="107"/>
    </row>
    <row r="570" spans="9:9" s="4" customFormat="1" ht="15" customHeight="1" x14ac:dyDescent="0.25">
      <c r="I570" s="107"/>
    </row>
    <row r="571" spans="9:9" s="4" customFormat="1" ht="15" customHeight="1" x14ac:dyDescent="0.25">
      <c r="I571" s="107"/>
    </row>
    <row r="572" spans="9:9" s="4" customFormat="1" ht="15" customHeight="1" x14ac:dyDescent="0.25">
      <c r="I572" s="107"/>
    </row>
    <row r="573" spans="9:9" s="4" customFormat="1" ht="15" customHeight="1" x14ac:dyDescent="0.25">
      <c r="I573" s="107"/>
    </row>
    <row r="574" spans="9:9" s="4" customFormat="1" ht="15" customHeight="1" x14ac:dyDescent="0.25">
      <c r="I574" s="107"/>
    </row>
    <row r="575" spans="9:9" s="4" customFormat="1" ht="15" customHeight="1" x14ac:dyDescent="0.25">
      <c r="I575" s="107"/>
    </row>
    <row r="576" spans="9:9" s="4" customFormat="1" ht="15" customHeight="1" x14ac:dyDescent="0.25">
      <c r="I576" s="107"/>
    </row>
    <row r="577" spans="9:9" s="4" customFormat="1" ht="15" customHeight="1" x14ac:dyDescent="0.25">
      <c r="I577" s="107"/>
    </row>
    <row r="578" spans="9:9" s="4" customFormat="1" ht="15" customHeight="1" x14ac:dyDescent="0.25">
      <c r="I578" s="107"/>
    </row>
    <row r="579" spans="9:9" s="4" customFormat="1" ht="15" customHeight="1" x14ac:dyDescent="0.25">
      <c r="I579" s="107"/>
    </row>
    <row r="580" spans="9:9" s="4" customFormat="1" ht="15" customHeight="1" x14ac:dyDescent="0.25">
      <c r="I580" s="107"/>
    </row>
    <row r="581" spans="9:9" s="4" customFormat="1" ht="15" customHeight="1" x14ac:dyDescent="0.25">
      <c r="I581" s="107"/>
    </row>
    <row r="582" spans="9:9" s="4" customFormat="1" ht="15" customHeight="1" x14ac:dyDescent="0.25">
      <c r="I582" s="107"/>
    </row>
    <row r="583" spans="9:9" s="4" customFormat="1" ht="15" customHeight="1" x14ac:dyDescent="0.25">
      <c r="I583" s="107"/>
    </row>
    <row r="584" spans="9:9" s="4" customFormat="1" ht="15" customHeight="1" x14ac:dyDescent="0.25">
      <c r="I584" s="107"/>
    </row>
    <row r="585" spans="9:9" s="4" customFormat="1" ht="15" customHeight="1" x14ac:dyDescent="0.25">
      <c r="I585" s="107"/>
    </row>
    <row r="586" spans="9:9" s="4" customFormat="1" ht="15" customHeight="1" x14ac:dyDescent="0.25">
      <c r="I586" s="107"/>
    </row>
    <row r="587" spans="9:9" s="4" customFormat="1" ht="15" customHeight="1" x14ac:dyDescent="0.25">
      <c r="I587" s="107"/>
    </row>
    <row r="588" spans="9:9" s="4" customFormat="1" ht="15" customHeight="1" x14ac:dyDescent="0.25">
      <c r="I588" s="107"/>
    </row>
    <row r="589" spans="9:9" s="4" customFormat="1" ht="15" customHeight="1" x14ac:dyDescent="0.25">
      <c r="I589" s="107"/>
    </row>
    <row r="590" spans="9:9" s="4" customFormat="1" ht="15" customHeight="1" x14ac:dyDescent="0.25">
      <c r="I590" s="107"/>
    </row>
    <row r="591" spans="9:9" s="4" customFormat="1" ht="15" customHeight="1" x14ac:dyDescent="0.25">
      <c r="I591" s="107"/>
    </row>
    <row r="592" spans="9:9" s="4" customFormat="1" ht="15" customHeight="1" x14ac:dyDescent="0.25">
      <c r="I592" s="107"/>
    </row>
    <row r="593" spans="9:9" s="4" customFormat="1" ht="15" customHeight="1" x14ac:dyDescent="0.25">
      <c r="I593" s="107"/>
    </row>
    <row r="594" spans="9:9" s="4" customFormat="1" ht="15" customHeight="1" x14ac:dyDescent="0.25">
      <c r="I594" s="107"/>
    </row>
    <row r="595" spans="9:9" s="4" customFormat="1" ht="15" customHeight="1" x14ac:dyDescent="0.25">
      <c r="I595" s="107"/>
    </row>
    <row r="596" spans="9:9" s="4" customFormat="1" ht="15" customHeight="1" x14ac:dyDescent="0.25">
      <c r="I596" s="107"/>
    </row>
    <row r="597" spans="9:9" s="4" customFormat="1" ht="15" customHeight="1" x14ac:dyDescent="0.25">
      <c r="I597" s="107"/>
    </row>
    <row r="598" spans="9:9" s="4" customFormat="1" ht="15" customHeight="1" x14ac:dyDescent="0.25">
      <c r="I598" s="107"/>
    </row>
    <row r="599" spans="9:9" s="4" customFormat="1" ht="15" customHeight="1" x14ac:dyDescent="0.25">
      <c r="I599" s="107"/>
    </row>
    <row r="600" spans="9:9" s="4" customFormat="1" ht="15" customHeight="1" x14ac:dyDescent="0.25">
      <c r="I600" s="107"/>
    </row>
    <row r="601" spans="9:9" s="4" customFormat="1" ht="15" customHeight="1" x14ac:dyDescent="0.25">
      <c r="I601" s="107"/>
    </row>
    <row r="602" spans="9:9" s="4" customFormat="1" ht="15" customHeight="1" x14ac:dyDescent="0.25">
      <c r="I602" s="107"/>
    </row>
    <row r="603" spans="9:9" s="4" customFormat="1" ht="15" customHeight="1" x14ac:dyDescent="0.25">
      <c r="I603" s="107"/>
    </row>
    <row r="604" spans="9:9" s="4" customFormat="1" ht="15" customHeight="1" x14ac:dyDescent="0.25">
      <c r="I604" s="107"/>
    </row>
    <row r="605" spans="9:9" s="4" customFormat="1" ht="15" customHeight="1" x14ac:dyDescent="0.25">
      <c r="I605" s="107"/>
    </row>
    <row r="606" spans="9:9" s="4" customFormat="1" ht="15" customHeight="1" x14ac:dyDescent="0.25">
      <c r="I606" s="107"/>
    </row>
    <row r="607" spans="9:9" s="4" customFormat="1" ht="15" customHeight="1" x14ac:dyDescent="0.25">
      <c r="I607" s="107"/>
    </row>
    <row r="608" spans="9:9" s="4" customFormat="1" ht="15" customHeight="1" x14ac:dyDescent="0.25">
      <c r="I608" s="107"/>
    </row>
    <row r="609" spans="9:9" s="4" customFormat="1" ht="15" customHeight="1" x14ac:dyDescent="0.25">
      <c r="I609" s="107"/>
    </row>
    <row r="610" spans="9:9" s="4" customFormat="1" ht="15" customHeight="1" x14ac:dyDescent="0.25">
      <c r="I610" s="107"/>
    </row>
    <row r="611" spans="9:9" s="4" customFormat="1" ht="15" customHeight="1" x14ac:dyDescent="0.25">
      <c r="I611" s="107"/>
    </row>
    <row r="612" spans="9:9" s="4" customFormat="1" ht="15" customHeight="1" x14ac:dyDescent="0.25">
      <c r="I612" s="107"/>
    </row>
    <row r="613" spans="9:9" s="4" customFormat="1" ht="15" customHeight="1" x14ac:dyDescent="0.25">
      <c r="I613" s="107"/>
    </row>
    <row r="614" spans="9:9" s="4" customFormat="1" ht="15" customHeight="1" x14ac:dyDescent="0.25">
      <c r="I614" s="107"/>
    </row>
    <row r="615" spans="9:9" s="4" customFormat="1" ht="15" customHeight="1" x14ac:dyDescent="0.25">
      <c r="I615" s="107"/>
    </row>
    <row r="616" spans="9:9" s="4" customFormat="1" ht="15" customHeight="1" x14ac:dyDescent="0.25">
      <c r="I616" s="107"/>
    </row>
    <row r="617" spans="9:9" s="4" customFormat="1" ht="15" customHeight="1" x14ac:dyDescent="0.25">
      <c r="I617" s="107"/>
    </row>
    <row r="618" spans="9:9" s="4" customFormat="1" ht="15" customHeight="1" x14ac:dyDescent="0.25">
      <c r="I618" s="107"/>
    </row>
    <row r="619" spans="9:9" s="4" customFormat="1" ht="15" customHeight="1" x14ac:dyDescent="0.25">
      <c r="I619" s="107"/>
    </row>
    <row r="620" spans="9:9" s="4" customFormat="1" ht="15" customHeight="1" x14ac:dyDescent="0.25">
      <c r="I620" s="107"/>
    </row>
    <row r="621" spans="9:9" s="4" customFormat="1" ht="15" customHeight="1" x14ac:dyDescent="0.25">
      <c r="I621" s="107"/>
    </row>
    <row r="622" spans="9:9" s="4" customFormat="1" ht="15" customHeight="1" x14ac:dyDescent="0.25">
      <c r="I622" s="107"/>
    </row>
    <row r="623" spans="9:9" s="4" customFormat="1" ht="15" customHeight="1" x14ac:dyDescent="0.25">
      <c r="I623" s="107"/>
    </row>
    <row r="624" spans="9:9" s="4" customFormat="1" ht="15" customHeight="1" x14ac:dyDescent="0.25">
      <c r="I624" s="107"/>
    </row>
    <row r="625" spans="9:9" s="4" customFormat="1" ht="15" customHeight="1" x14ac:dyDescent="0.25">
      <c r="I625" s="107"/>
    </row>
    <row r="626" spans="9:9" s="4" customFormat="1" ht="15" customHeight="1" x14ac:dyDescent="0.25">
      <c r="I626" s="107"/>
    </row>
    <row r="627" spans="9:9" s="4" customFormat="1" ht="15" customHeight="1" x14ac:dyDescent="0.25">
      <c r="I627" s="107"/>
    </row>
    <row r="628" spans="9:9" s="4" customFormat="1" ht="15" customHeight="1" x14ac:dyDescent="0.25">
      <c r="I628" s="107"/>
    </row>
    <row r="629" spans="9:9" s="4" customFormat="1" ht="15" customHeight="1" x14ac:dyDescent="0.25">
      <c r="I629" s="107"/>
    </row>
    <row r="630" spans="9:9" s="4" customFormat="1" ht="15" customHeight="1" x14ac:dyDescent="0.25">
      <c r="I630" s="107"/>
    </row>
    <row r="631" spans="9:9" s="4" customFormat="1" ht="15" customHeight="1" x14ac:dyDescent="0.25">
      <c r="I631" s="107"/>
    </row>
    <row r="632" spans="9:9" s="4" customFormat="1" ht="15" customHeight="1" x14ac:dyDescent="0.25">
      <c r="I632" s="107"/>
    </row>
    <row r="633" spans="9:9" s="4" customFormat="1" ht="15" customHeight="1" x14ac:dyDescent="0.25">
      <c r="I633" s="107"/>
    </row>
    <row r="634" spans="9:9" s="4" customFormat="1" ht="15" customHeight="1" x14ac:dyDescent="0.25">
      <c r="I634" s="107"/>
    </row>
    <row r="635" spans="9:9" s="4" customFormat="1" ht="15" customHeight="1" x14ac:dyDescent="0.25">
      <c r="I635" s="107"/>
    </row>
    <row r="636" spans="9:9" s="4" customFormat="1" ht="15" customHeight="1" x14ac:dyDescent="0.25">
      <c r="I636" s="107"/>
    </row>
    <row r="637" spans="9:9" s="4" customFormat="1" ht="15" customHeight="1" x14ac:dyDescent="0.25">
      <c r="I637" s="107"/>
    </row>
    <row r="638" spans="9:9" s="4" customFormat="1" ht="15" customHeight="1" x14ac:dyDescent="0.25">
      <c r="I638" s="107"/>
    </row>
    <row r="639" spans="9:9" s="4" customFormat="1" ht="15" customHeight="1" x14ac:dyDescent="0.25">
      <c r="I639" s="107"/>
    </row>
    <row r="640" spans="9:9" s="4" customFormat="1" ht="15" customHeight="1" x14ac:dyDescent="0.25">
      <c r="I640" s="107"/>
    </row>
    <row r="641" spans="9:9" s="4" customFormat="1" ht="15" customHeight="1" x14ac:dyDescent="0.25">
      <c r="I641" s="107"/>
    </row>
    <row r="642" spans="9:9" s="4" customFormat="1" ht="15" customHeight="1" x14ac:dyDescent="0.25">
      <c r="I642" s="107"/>
    </row>
    <row r="643" spans="9:9" s="4" customFormat="1" ht="15" customHeight="1" x14ac:dyDescent="0.25">
      <c r="I643" s="107"/>
    </row>
    <row r="644" spans="9:9" s="4" customFormat="1" ht="15" customHeight="1" x14ac:dyDescent="0.25">
      <c r="I644" s="107"/>
    </row>
    <row r="645" spans="9:9" s="4" customFormat="1" ht="15" customHeight="1" x14ac:dyDescent="0.25">
      <c r="I645" s="107"/>
    </row>
    <row r="646" spans="9:9" s="4" customFormat="1" ht="15" customHeight="1" x14ac:dyDescent="0.25">
      <c r="I646" s="107"/>
    </row>
    <row r="647" spans="9:9" s="4" customFormat="1" ht="15" customHeight="1" x14ac:dyDescent="0.25">
      <c r="I647" s="107"/>
    </row>
    <row r="648" spans="9:9" s="4" customFormat="1" ht="15" customHeight="1" x14ac:dyDescent="0.25">
      <c r="I648" s="107"/>
    </row>
    <row r="649" spans="9:9" s="4" customFormat="1" ht="15" customHeight="1" x14ac:dyDescent="0.25">
      <c r="I649" s="107"/>
    </row>
    <row r="650" spans="9:9" s="4" customFormat="1" ht="15" customHeight="1" x14ac:dyDescent="0.25">
      <c r="I650" s="107"/>
    </row>
    <row r="651" spans="9:9" s="4" customFormat="1" ht="15" customHeight="1" x14ac:dyDescent="0.25">
      <c r="I651" s="107"/>
    </row>
    <row r="652" spans="9:9" s="4" customFormat="1" ht="15" customHeight="1" x14ac:dyDescent="0.25">
      <c r="I652" s="107"/>
    </row>
    <row r="653" spans="9:9" s="4" customFormat="1" ht="15" customHeight="1" x14ac:dyDescent="0.25">
      <c r="I653" s="107"/>
    </row>
    <row r="654" spans="9:9" s="4" customFormat="1" ht="15" customHeight="1" x14ac:dyDescent="0.25">
      <c r="I654" s="107"/>
    </row>
    <row r="655" spans="9:9" s="4" customFormat="1" ht="15" customHeight="1" x14ac:dyDescent="0.25">
      <c r="I655" s="107"/>
    </row>
    <row r="656" spans="9:9" s="4" customFormat="1" ht="15" customHeight="1" x14ac:dyDescent="0.25">
      <c r="I656" s="107"/>
    </row>
    <row r="657" spans="9:9" s="4" customFormat="1" ht="15" customHeight="1" x14ac:dyDescent="0.25">
      <c r="I657" s="107"/>
    </row>
    <row r="658" spans="9:9" s="4" customFormat="1" ht="15" customHeight="1" x14ac:dyDescent="0.25">
      <c r="I658" s="107"/>
    </row>
    <row r="659" spans="9:9" s="4" customFormat="1" ht="15" customHeight="1" x14ac:dyDescent="0.25">
      <c r="I659" s="107"/>
    </row>
    <row r="660" spans="9:9" s="4" customFormat="1" ht="15" customHeight="1" x14ac:dyDescent="0.25">
      <c r="I660" s="107"/>
    </row>
    <row r="661" spans="9:9" s="4" customFormat="1" ht="15" customHeight="1" x14ac:dyDescent="0.25">
      <c r="I661" s="107"/>
    </row>
    <row r="662" spans="9:9" s="4" customFormat="1" ht="15" customHeight="1" x14ac:dyDescent="0.25">
      <c r="I662" s="107"/>
    </row>
    <row r="663" spans="9:9" s="4" customFormat="1" ht="15" customHeight="1" x14ac:dyDescent="0.25">
      <c r="I663" s="107"/>
    </row>
    <row r="664" spans="9:9" s="4" customFormat="1" ht="15" customHeight="1" x14ac:dyDescent="0.25">
      <c r="I664" s="107"/>
    </row>
    <row r="665" spans="9:9" s="4" customFormat="1" ht="15" customHeight="1" x14ac:dyDescent="0.25">
      <c r="I665" s="107"/>
    </row>
    <row r="666" spans="9:9" s="4" customFormat="1" ht="15" customHeight="1" x14ac:dyDescent="0.25">
      <c r="I666" s="107"/>
    </row>
    <row r="667" spans="9:9" s="4" customFormat="1" ht="15" customHeight="1" x14ac:dyDescent="0.25">
      <c r="I667" s="107"/>
    </row>
    <row r="668" spans="9:9" s="4" customFormat="1" ht="15" customHeight="1" x14ac:dyDescent="0.25">
      <c r="I668" s="107"/>
    </row>
    <row r="669" spans="9:9" s="4" customFormat="1" ht="15" customHeight="1" x14ac:dyDescent="0.25">
      <c r="I669" s="107"/>
    </row>
    <row r="670" spans="9:9" s="4" customFormat="1" ht="15" customHeight="1" x14ac:dyDescent="0.25">
      <c r="I670" s="107"/>
    </row>
    <row r="671" spans="9:9" s="4" customFormat="1" ht="15" customHeight="1" x14ac:dyDescent="0.25">
      <c r="I671" s="107"/>
    </row>
    <row r="672" spans="9:9" s="4" customFormat="1" ht="15" customHeight="1" x14ac:dyDescent="0.25">
      <c r="I672" s="107"/>
    </row>
    <row r="673" spans="9:9" s="4" customFormat="1" ht="15" customHeight="1" x14ac:dyDescent="0.25">
      <c r="I673" s="107"/>
    </row>
    <row r="674" spans="9:9" s="4" customFormat="1" ht="15" customHeight="1" x14ac:dyDescent="0.25">
      <c r="I674" s="107"/>
    </row>
    <row r="675" spans="9:9" s="4" customFormat="1" ht="15" customHeight="1" x14ac:dyDescent="0.25">
      <c r="I675" s="107"/>
    </row>
    <row r="676" spans="9:9" s="4" customFormat="1" ht="15" customHeight="1" x14ac:dyDescent="0.25">
      <c r="I676" s="107"/>
    </row>
    <row r="677" spans="9:9" s="4" customFormat="1" ht="15" customHeight="1" x14ac:dyDescent="0.25">
      <c r="I677" s="107"/>
    </row>
    <row r="678" spans="9:9" s="4" customFormat="1" ht="15" customHeight="1" x14ac:dyDescent="0.25">
      <c r="I678" s="107"/>
    </row>
    <row r="679" spans="9:9" s="4" customFormat="1" ht="15" customHeight="1" x14ac:dyDescent="0.25">
      <c r="I679" s="107"/>
    </row>
    <row r="680" spans="9:9" s="4" customFormat="1" ht="15" customHeight="1" x14ac:dyDescent="0.25">
      <c r="I680" s="107"/>
    </row>
    <row r="681" spans="9:9" s="4" customFormat="1" ht="15" customHeight="1" x14ac:dyDescent="0.25">
      <c r="I681" s="107"/>
    </row>
    <row r="682" spans="9:9" s="4" customFormat="1" ht="15" customHeight="1" x14ac:dyDescent="0.25">
      <c r="I682" s="107"/>
    </row>
    <row r="683" spans="9:9" s="4" customFormat="1" ht="15" customHeight="1" x14ac:dyDescent="0.25">
      <c r="I683" s="107"/>
    </row>
    <row r="684" spans="9:9" s="4" customFormat="1" ht="15" customHeight="1" x14ac:dyDescent="0.25">
      <c r="I684" s="107"/>
    </row>
    <row r="685" spans="9:9" s="4" customFormat="1" ht="15" customHeight="1" x14ac:dyDescent="0.25">
      <c r="I685" s="107"/>
    </row>
    <row r="686" spans="9:9" s="4" customFormat="1" ht="15" customHeight="1" x14ac:dyDescent="0.25">
      <c r="I686" s="107"/>
    </row>
    <row r="687" spans="9:9" s="4" customFormat="1" ht="15" customHeight="1" x14ac:dyDescent="0.25">
      <c r="I687" s="107"/>
    </row>
    <row r="688" spans="9:9" s="4" customFormat="1" ht="15" customHeight="1" x14ac:dyDescent="0.25">
      <c r="I688" s="107"/>
    </row>
    <row r="689" spans="9:9" s="4" customFormat="1" ht="15" customHeight="1" x14ac:dyDescent="0.25">
      <c r="I689" s="107"/>
    </row>
    <row r="690" spans="9:9" s="4" customFormat="1" ht="15" customHeight="1" x14ac:dyDescent="0.25">
      <c r="I690" s="107"/>
    </row>
    <row r="691" spans="9:9" s="4" customFormat="1" ht="15" customHeight="1" x14ac:dyDescent="0.25">
      <c r="I691" s="107"/>
    </row>
    <row r="692" spans="9:9" s="4" customFormat="1" ht="15" customHeight="1" x14ac:dyDescent="0.25">
      <c r="I692" s="107"/>
    </row>
    <row r="693" spans="9:9" s="4" customFormat="1" ht="15" customHeight="1" x14ac:dyDescent="0.25">
      <c r="I693" s="107"/>
    </row>
    <row r="694" spans="9:9" s="4" customFormat="1" ht="15" customHeight="1" x14ac:dyDescent="0.25">
      <c r="I694" s="107"/>
    </row>
    <row r="695" spans="9:9" s="4" customFormat="1" ht="15" customHeight="1" x14ac:dyDescent="0.25">
      <c r="I695" s="107"/>
    </row>
    <row r="696" spans="9:9" s="4" customFormat="1" ht="15" customHeight="1" x14ac:dyDescent="0.25">
      <c r="I696" s="107"/>
    </row>
    <row r="697" spans="9:9" s="4" customFormat="1" ht="15" customHeight="1" x14ac:dyDescent="0.25">
      <c r="I697" s="107"/>
    </row>
    <row r="698" spans="9:9" s="4" customFormat="1" ht="15" customHeight="1" x14ac:dyDescent="0.25">
      <c r="I698" s="107"/>
    </row>
    <row r="699" spans="9:9" s="4" customFormat="1" ht="15" customHeight="1" x14ac:dyDescent="0.25">
      <c r="I699" s="107"/>
    </row>
    <row r="700" spans="9:9" s="4" customFormat="1" ht="15" customHeight="1" x14ac:dyDescent="0.25">
      <c r="I700" s="107"/>
    </row>
    <row r="701" spans="9:9" s="4" customFormat="1" ht="15" customHeight="1" x14ac:dyDescent="0.25">
      <c r="I701" s="107"/>
    </row>
    <row r="702" spans="9:9" s="4" customFormat="1" ht="15" customHeight="1" x14ac:dyDescent="0.25">
      <c r="I702" s="107"/>
    </row>
    <row r="703" spans="9:9" s="4" customFormat="1" ht="15" customHeight="1" x14ac:dyDescent="0.25">
      <c r="I703" s="107"/>
    </row>
    <row r="704" spans="9:9" s="4" customFormat="1" ht="15" customHeight="1" x14ac:dyDescent="0.25">
      <c r="I704" s="107"/>
    </row>
    <row r="705" spans="9:9" s="4" customFormat="1" ht="15" customHeight="1" x14ac:dyDescent="0.25">
      <c r="I705" s="107"/>
    </row>
    <row r="706" spans="9:9" s="4" customFormat="1" ht="15" customHeight="1" x14ac:dyDescent="0.25">
      <c r="I706" s="107"/>
    </row>
    <row r="707" spans="9:9" s="4" customFormat="1" ht="15" customHeight="1" x14ac:dyDescent="0.25">
      <c r="I707" s="107"/>
    </row>
    <row r="708" spans="9:9" s="4" customFormat="1" ht="15" customHeight="1" x14ac:dyDescent="0.25">
      <c r="I708" s="107"/>
    </row>
    <row r="709" spans="9:9" s="4" customFormat="1" ht="15" customHeight="1" x14ac:dyDescent="0.25">
      <c r="I709" s="107"/>
    </row>
    <row r="710" spans="9:9" s="4" customFormat="1" ht="15" customHeight="1" x14ac:dyDescent="0.25">
      <c r="I710" s="107"/>
    </row>
    <row r="711" spans="9:9" s="4" customFormat="1" ht="15" customHeight="1" x14ac:dyDescent="0.25">
      <c r="I711" s="107"/>
    </row>
    <row r="712" spans="9:9" s="4" customFormat="1" ht="15" customHeight="1" x14ac:dyDescent="0.25">
      <c r="I712" s="107"/>
    </row>
    <row r="713" spans="9:9" s="4" customFormat="1" ht="15" customHeight="1" x14ac:dyDescent="0.25">
      <c r="I713" s="107"/>
    </row>
    <row r="714" spans="9:9" s="4" customFormat="1" ht="15" customHeight="1" x14ac:dyDescent="0.25">
      <c r="I714" s="107"/>
    </row>
    <row r="715" spans="9:9" s="4" customFormat="1" ht="15" customHeight="1" x14ac:dyDescent="0.25">
      <c r="I715" s="107"/>
    </row>
    <row r="716" spans="9:9" s="4" customFormat="1" ht="15" customHeight="1" x14ac:dyDescent="0.25">
      <c r="I716" s="107"/>
    </row>
    <row r="717" spans="9:9" s="4" customFormat="1" ht="15" customHeight="1" x14ac:dyDescent="0.25">
      <c r="I717" s="107"/>
    </row>
    <row r="718" spans="9:9" s="4" customFormat="1" ht="15" customHeight="1" x14ac:dyDescent="0.25">
      <c r="I718" s="107"/>
    </row>
    <row r="719" spans="9:9" s="4" customFormat="1" ht="15" customHeight="1" x14ac:dyDescent="0.25">
      <c r="I719" s="107"/>
    </row>
    <row r="720" spans="9:9" s="4" customFormat="1" ht="15" customHeight="1" x14ac:dyDescent="0.25">
      <c r="I720" s="107"/>
    </row>
    <row r="721" spans="9:9" s="4" customFormat="1" ht="15" customHeight="1" x14ac:dyDescent="0.25">
      <c r="I721" s="107"/>
    </row>
    <row r="722" spans="9:9" s="4" customFormat="1" ht="15" customHeight="1" x14ac:dyDescent="0.25">
      <c r="I722" s="107"/>
    </row>
    <row r="723" spans="9:9" s="4" customFormat="1" ht="15" customHeight="1" x14ac:dyDescent="0.25">
      <c r="I723" s="107"/>
    </row>
    <row r="724" spans="9:9" s="4" customFormat="1" ht="15" customHeight="1" x14ac:dyDescent="0.25">
      <c r="I724" s="107"/>
    </row>
    <row r="725" spans="9:9" s="4" customFormat="1" ht="15" customHeight="1" x14ac:dyDescent="0.25">
      <c r="I725" s="107"/>
    </row>
    <row r="726" spans="9:9" s="4" customFormat="1" ht="15" customHeight="1" x14ac:dyDescent="0.25">
      <c r="I726" s="107"/>
    </row>
    <row r="727" spans="9:9" s="4" customFormat="1" ht="15" customHeight="1" x14ac:dyDescent="0.25">
      <c r="I727" s="107"/>
    </row>
    <row r="728" spans="9:9" s="4" customFormat="1" ht="15" customHeight="1" x14ac:dyDescent="0.25">
      <c r="I728" s="107"/>
    </row>
    <row r="729" spans="9:9" s="4" customFormat="1" ht="15" customHeight="1" x14ac:dyDescent="0.25">
      <c r="I729" s="107"/>
    </row>
    <row r="730" spans="9:9" s="4" customFormat="1" ht="15" customHeight="1" x14ac:dyDescent="0.25">
      <c r="I730" s="107"/>
    </row>
    <row r="731" spans="9:9" s="4" customFormat="1" ht="15" customHeight="1" x14ac:dyDescent="0.25">
      <c r="I731" s="107"/>
    </row>
    <row r="732" spans="9:9" s="4" customFormat="1" ht="15" customHeight="1" x14ac:dyDescent="0.25">
      <c r="I732" s="107"/>
    </row>
    <row r="733" spans="9:9" s="4" customFormat="1" ht="15" customHeight="1" x14ac:dyDescent="0.25">
      <c r="I733" s="107"/>
    </row>
    <row r="734" spans="9:9" s="4" customFormat="1" ht="15" customHeight="1" x14ac:dyDescent="0.25">
      <c r="I734" s="107"/>
    </row>
    <row r="735" spans="9:9" s="4" customFormat="1" ht="15" customHeight="1" x14ac:dyDescent="0.25">
      <c r="I735" s="107"/>
    </row>
    <row r="736" spans="9:9" s="4" customFormat="1" ht="15" customHeight="1" x14ac:dyDescent="0.25">
      <c r="I736" s="107"/>
    </row>
    <row r="737" spans="9:9" s="4" customFormat="1" ht="15" customHeight="1" x14ac:dyDescent="0.25">
      <c r="I737" s="107"/>
    </row>
    <row r="738" spans="9:9" s="4" customFormat="1" ht="15" customHeight="1" x14ac:dyDescent="0.25">
      <c r="I738" s="107"/>
    </row>
    <row r="739" spans="9:9" s="4" customFormat="1" ht="15" customHeight="1" x14ac:dyDescent="0.25">
      <c r="I739" s="107"/>
    </row>
    <row r="740" spans="9:9" s="4" customFormat="1" ht="15" customHeight="1" x14ac:dyDescent="0.25">
      <c r="I740" s="107"/>
    </row>
    <row r="741" spans="9:9" s="4" customFormat="1" ht="15" customHeight="1" x14ac:dyDescent="0.25">
      <c r="I741" s="107"/>
    </row>
    <row r="742" spans="9:9" s="4" customFormat="1" ht="15" customHeight="1" x14ac:dyDescent="0.25">
      <c r="I742" s="107"/>
    </row>
    <row r="743" spans="9:9" s="4" customFormat="1" ht="15" customHeight="1" x14ac:dyDescent="0.25">
      <c r="I743" s="107"/>
    </row>
    <row r="744" spans="9:9" s="4" customFormat="1" ht="15" customHeight="1" x14ac:dyDescent="0.25">
      <c r="I744" s="107"/>
    </row>
    <row r="745" spans="9:9" s="4" customFormat="1" ht="15" customHeight="1" x14ac:dyDescent="0.25">
      <c r="I745" s="107"/>
    </row>
    <row r="746" spans="9:9" s="4" customFormat="1" ht="15" customHeight="1" x14ac:dyDescent="0.25">
      <c r="I746" s="107"/>
    </row>
    <row r="747" spans="9:9" s="4" customFormat="1" ht="15" customHeight="1" x14ac:dyDescent="0.25">
      <c r="I747" s="107"/>
    </row>
    <row r="748" spans="9:9" s="4" customFormat="1" ht="15" customHeight="1" x14ac:dyDescent="0.25">
      <c r="I748" s="107"/>
    </row>
    <row r="749" spans="9:9" s="4" customFormat="1" ht="15" customHeight="1" x14ac:dyDescent="0.25">
      <c r="I749" s="107"/>
    </row>
    <row r="750" spans="9:9" s="4" customFormat="1" ht="15" customHeight="1" x14ac:dyDescent="0.25">
      <c r="I750" s="107"/>
    </row>
    <row r="751" spans="9:9" s="4" customFormat="1" ht="15" customHeight="1" x14ac:dyDescent="0.25">
      <c r="I751" s="107"/>
    </row>
    <row r="752" spans="9:9" s="4" customFormat="1" ht="15" customHeight="1" x14ac:dyDescent="0.25">
      <c r="I752" s="107"/>
    </row>
    <row r="753" spans="9:9" s="4" customFormat="1" ht="15" customHeight="1" x14ac:dyDescent="0.25">
      <c r="I753" s="107"/>
    </row>
    <row r="754" spans="9:9" s="4" customFormat="1" ht="15" customHeight="1" x14ac:dyDescent="0.25">
      <c r="I754" s="107"/>
    </row>
    <row r="755" spans="9:9" s="4" customFormat="1" ht="15" customHeight="1" x14ac:dyDescent="0.25">
      <c r="I755" s="107"/>
    </row>
    <row r="756" spans="9:9" s="4" customFormat="1" ht="15" customHeight="1" x14ac:dyDescent="0.25">
      <c r="I756" s="107"/>
    </row>
    <row r="757" spans="9:9" s="4" customFormat="1" ht="15" customHeight="1" x14ac:dyDescent="0.25">
      <c r="I757" s="107"/>
    </row>
    <row r="758" spans="9:9" s="4" customFormat="1" ht="15" customHeight="1" x14ac:dyDescent="0.25">
      <c r="I758" s="107"/>
    </row>
    <row r="759" spans="9:9" s="4" customFormat="1" ht="15" customHeight="1" x14ac:dyDescent="0.25">
      <c r="I759" s="107"/>
    </row>
    <row r="760" spans="9:9" s="4" customFormat="1" ht="15" customHeight="1" x14ac:dyDescent="0.25">
      <c r="I760" s="107"/>
    </row>
    <row r="761" spans="9:9" s="4" customFormat="1" ht="15" customHeight="1" x14ac:dyDescent="0.25">
      <c r="I761" s="107"/>
    </row>
    <row r="762" spans="9:9" s="4" customFormat="1" ht="15" customHeight="1" x14ac:dyDescent="0.25">
      <c r="I762" s="107"/>
    </row>
  </sheetData>
  <sheetProtection algorithmName="SHA-512" hashValue="X3l2TYLWr9mVZ8TXhwkCUSiDLK48DNwi0Lp4O/1H6McYudc7L0Zt8bSBx3xx4TCo6LuPegZQrZz8iyziKI397w==" saltValue="xMhjfPRJT0dl6HMQHXOZBw==" spinCount="100000" sheet="1" formatCells="0" formatColumns="0" formatRows="0" autoFilter="0"/>
  <mergeCells count="29">
    <mergeCell ref="I122:J122"/>
    <mergeCell ref="C110:D110"/>
    <mergeCell ref="C111:D111"/>
    <mergeCell ref="C114:D114"/>
    <mergeCell ref="C115:D115"/>
    <mergeCell ref="C112:D112"/>
    <mergeCell ref="A119:B119"/>
    <mergeCell ref="A101:B101"/>
    <mergeCell ref="I2:J2"/>
    <mergeCell ref="I3:J3"/>
    <mergeCell ref="I5:J5"/>
    <mergeCell ref="B3:C3"/>
    <mergeCell ref="A7:B9"/>
    <mergeCell ref="I4:J4"/>
    <mergeCell ref="A15:J15"/>
    <mergeCell ref="C7:D7"/>
    <mergeCell ref="C8:D8"/>
    <mergeCell ref="C9:D9"/>
    <mergeCell ref="A85:B85"/>
    <mergeCell ref="A11:E13"/>
    <mergeCell ref="C123:E123"/>
    <mergeCell ref="F123:H123"/>
    <mergeCell ref="C122:E122"/>
    <mergeCell ref="F122:H122"/>
    <mergeCell ref="C113:D113"/>
    <mergeCell ref="C118:E118"/>
    <mergeCell ref="C119:E119"/>
    <mergeCell ref="C120:E120"/>
    <mergeCell ref="C121:E121"/>
  </mergeCells>
  <phoneticPr fontId="2" type="noConversion"/>
  <dataValidations count="14">
    <dataValidation type="list" allowBlank="1" showInputMessage="1" showErrorMessage="1" sqref="J7" xr:uid="{00000000-0002-0000-0400-000000000000}">
      <formula1>$B$178:$B$181</formula1>
    </dataValidation>
    <dataValidation type="list" allowBlank="1" showInputMessage="1" showErrorMessage="1" sqref="D87" xr:uid="{972B57F3-C99C-4C2D-903F-992CB4F29224}">
      <formula1>$E$125:$E$128</formula1>
    </dataValidation>
    <dataValidation type="list" allowBlank="1" showInputMessage="1" showErrorMessage="1" sqref="C103" xr:uid="{152D04B0-7FA4-48BD-9A2F-63549067F59E}">
      <formula1>$D$176:$D$178</formula1>
    </dataValidation>
    <dataValidation type="list" allowBlank="1" showInputMessage="1" showErrorMessage="1" sqref="C68:C72" xr:uid="{F44AB0A5-575E-425C-9FE7-050C3AA14BF1}">
      <formula1>$F$130:$F$140</formula1>
    </dataValidation>
    <dataValidation type="list" allowBlank="1" showInputMessage="1" showErrorMessage="1" sqref="D88" xr:uid="{38C31E70-6700-47AE-8902-D7255CD97570}">
      <formula1>$F$125:$F$128</formula1>
    </dataValidation>
    <dataValidation type="list" allowBlank="1" showInputMessage="1" showErrorMessage="1" sqref="D89" xr:uid="{C85CD9B4-FD03-4C34-AF30-311BC8CD9662}">
      <formula1>$G$125:$G$128</formula1>
    </dataValidation>
    <dataValidation type="list" allowBlank="1" showInputMessage="1" showErrorMessage="1" sqref="D90" xr:uid="{A37E7B17-780E-4799-B056-C396EA7CFEDD}">
      <formula1>$H$125:$H$128</formula1>
    </dataValidation>
    <dataValidation type="list" allowBlank="1" showInputMessage="1" showErrorMessage="1" sqref="D91" xr:uid="{0B3DA3A4-A020-4489-A920-7B645F50D0B1}">
      <formula1>$I$125:$I$128</formula1>
    </dataValidation>
    <dataValidation type="list" allowBlank="1" showInputMessage="1" showErrorMessage="1" sqref="D92" xr:uid="{C1359E8D-A035-422D-A0BB-C004BA5DC8D0}">
      <formula1>$J$125:$J$128</formula1>
    </dataValidation>
    <dataValidation type="list" allowBlank="1" showInputMessage="1" showErrorMessage="1" sqref="C104:C105 C111:D114" xr:uid="{4E407AF4-A19A-4F7F-8BC7-38C16297520F}">
      <formula1>$D$179:$D$181</formula1>
    </dataValidation>
    <dataValidation type="list" allowBlank="1" showInputMessage="1" showErrorMessage="1" sqref="D97" xr:uid="{4FAAF0E2-55E6-4E14-8FAE-A5C9F9820C22}">
      <formula1>$K$125:$K$128</formula1>
    </dataValidation>
    <dataValidation type="list" allowBlank="1" showInputMessage="1" showErrorMessage="1" sqref="C118:E118" xr:uid="{AB442324-ADA2-450B-96F3-19A3234D31D5}">
      <formula1>$B$124:$B$127</formula1>
    </dataValidation>
    <dataValidation type="list" allowBlank="1" showInputMessage="1" showErrorMessage="1" sqref="C119:E119" xr:uid="{08E17694-17B0-4DCA-AAEB-E587C4783DE9}">
      <formula1>$B$129:$B$135</formula1>
    </dataValidation>
    <dataValidation type="list" allowBlank="1" showInputMessage="1" showErrorMessage="1" sqref="C121:E121" xr:uid="{064E6959-1BB1-45E7-8FAB-EC4428CCFA11}">
      <formula1>$B$149:$B$163</formula1>
    </dataValidation>
  </dataValidations>
  <printOptions horizontalCentered="1"/>
  <pageMargins left="0.25" right="0.25" top="0.75" bottom="0.75" header="0.3" footer="0.3"/>
  <pageSetup paperSize="8" scale="65"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99" max="9" man="1"/>
  </rowBreaks>
  <customProperties>
    <customPr name="_pios_id" r:id="rId2"/>
    <customPr name="EpmWorksheetKeyString_GUID" r:id="rId3"/>
  </customProperties>
  <ignoredErrors>
    <ignoredError sqref="E55 I55 F23 F35" formula="1"/>
    <ignoredError sqref="J95" evalError="1"/>
  </ignoredError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JG758"/>
  <sheetViews>
    <sheetView zoomScale="72" zoomScaleNormal="72" zoomScaleSheetLayoutView="70" workbookViewId="0">
      <selection activeCell="B3" sqref="B3:C3"/>
    </sheetView>
  </sheetViews>
  <sheetFormatPr baseColWidth="10" defaultColWidth="11.44140625" defaultRowHeight="15" customHeight="1" outlineLevelRow="1" x14ac:dyDescent="0.25"/>
  <cols>
    <col min="1" max="1" width="20.33203125" style="13" customWidth="1"/>
    <col min="2" max="2" width="63.77734375" style="13" customWidth="1"/>
    <col min="3" max="3" width="16.88671875" style="13" customWidth="1"/>
    <col min="4" max="4" width="33.33203125" style="13" customWidth="1"/>
    <col min="5" max="5" width="27.6640625" style="13" customWidth="1"/>
    <col min="6" max="6" width="8.33203125" style="13" customWidth="1"/>
    <col min="7" max="7" width="11.44140625" style="13" customWidth="1"/>
    <col min="8" max="8" width="17.44140625" style="13" customWidth="1"/>
    <col min="9" max="9" width="31.33203125" style="13" customWidth="1"/>
    <col min="10" max="10" width="41.33203125" style="13" customWidth="1"/>
    <col min="11" max="11" width="14.33203125" style="132" customWidth="1"/>
    <col min="12" max="12" width="43.109375" style="13" customWidth="1"/>
    <col min="13" max="124" width="11.44140625" style="4"/>
    <col min="125" max="16384" width="11.44140625" style="13"/>
  </cols>
  <sheetData>
    <row r="1" spans="1:143" s="4" customFormat="1" ht="15" customHeight="1" x14ac:dyDescent="0.25">
      <c r="K1" s="107"/>
    </row>
    <row r="2" spans="1:143" s="4" customFormat="1" ht="15" customHeight="1" x14ac:dyDescent="0.25">
      <c r="A2" s="7"/>
      <c r="I2" s="107" t="s">
        <v>1</v>
      </c>
      <c r="K2" s="107"/>
    </row>
    <row r="3" spans="1:143" ht="15" customHeight="1" x14ac:dyDescent="0.25">
      <c r="A3" s="7" t="s">
        <v>0</v>
      </c>
      <c r="B3" s="615"/>
      <c r="C3" s="608"/>
      <c r="D3" s="4"/>
      <c r="E3" s="4"/>
      <c r="F3" s="4"/>
      <c r="G3" s="4"/>
      <c r="H3" s="4"/>
      <c r="I3" s="107" t="s">
        <v>3</v>
      </c>
      <c r="J3" s="4"/>
      <c r="K3" s="107"/>
      <c r="L3" s="4"/>
    </row>
    <row r="4" spans="1:143" ht="15" customHeight="1" x14ac:dyDescent="0.25">
      <c r="A4" s="7"/>
      <c r="B4" s="4" t="s">
        <v>2</v>
      </c>
      <c r="C4" s="389"/>
      <c r="D4" s="4"/>
      <c r="E4" s="4"/>
      <c r="F4" s="4"/>
      <c r="G4" s="4"/>
      <c r="H4" s="4"/>
      <c r="I4" s="103" t="s">
        <v>4</v>
      </c>
      <c r="J4" s="4"/>
      <c r="K4" s="107"/>
      <c r="L4" s="4"/>
    </row>
    <row r="5" spans="1:143" ht="15" customHeight="1" x14ac:dyDescent="0.25">
      <c r="A5" s="4"/>
      <c r="B5" s="4" t="s">
        <v>1260</v>
      </c>
      <c r="C5" s="4"/>
      <c r="D5" s="4"/>
      <c r="E5" s="4"/>
      <c r="F5" s="4"/>
      <c r="G5" s="4"/>
      <c r="H5" s="4"/>
      <c r="I5" s="103"/>
      <c r="J5" s="7"/>
      <c r="K5" s="107"/>
      <c r="L5" s="4"/>
    </row>
    <row r="6" spans="1:143" ht="15" customHeight="1" x14ac:dyDescent="0.25">
      <c r="A6" s="4"/>
      <c r="B6" s="4"/>
      <c r="C6" s="4"/>
      <c r="D6" s="4"/>
      <c r="E6" s="3" t="s">
        <v>885</v>
      </c>
      <c r="F6" s="4"/>
      <c r="G6" s="3" t="s">
        <v>124</v>
      </c>
      <c r="H6" s="4"/>
      <c r="I6" s="107"/>
      <c r="J6" s="4"/>
      <c r="K6" s="107"/>
      <c r="L6" s="4"/>
    </row>
    <row r="7" spans="1:143" ht="15" customHeight="1" x14ac:dyDescent="0.25">
      <c r="A7" s="740" t="s">
        <v>971</v>
      </c>
      <c r="B7" s="741"/>
      <c r="C7" s="739" t="s">
        <v>972</v>
      </c>
      <c r="D7" s="627"/>
      <c r="E7" s="123"/>
      <c r="F7" s="107"/>
      <c r="G7" s="2">
        <f>E10+E9+E8+E7</f>
        <v>0</v>
      </c>
      <c r="H7" s="4"/>
      <c r="I7" s="288" t="s">
        <v>7</v>
      </c>
      <c r="J7" s="468" t="s">
        <v>8</v>
      </c>
      <c r="K7" s="107"/>
      <c r="L7" s="4"/>
    </row>
    <row r="8" spans="1:143" ht="15" customHeight="1" x14ac:dyDescent="0.25">
      <c r="A8" s="742"/>
      <c r="B8" s="743"/>
      <c r="C8" s="739" t="s">
        <v>973</v>
      </c>
      <c r="D8" s="627"/>
      <c r="E8" s="123"/>
      <c r="F8" s="107"/>
      <c r="G8" s="107"/>
      <c r="H8" s="4"/>
      <c r="I8" s="289" t="s">
        <v>10</v>
      </c>
      <c r="J8" s="97"/>
      <c r="K8" s="107"/>
      <c r="L8" s="4"/>
    </row>
    <row r="9" spans="1:143" ht="15" customHeight="1" x14ac:dyDescent="0.25">
      <c r="A9" s="744"/>
      <c r="B9" s="745"/>
      <c r="C9" s="739" t="s">
        <v>974</v>
      </c>
      <c r="D9" s="627"/>
      <c r="E9" s="123"/>
      <c r="F9" s="107"/>
      <c r="G9" s="107"/>
      <c r="H9" s="4"/>
      <c r="I9" s="289" t="s">
        <v>12</v>
      </c>
      <c r="J9" s="97"/>
      <c r="K9" s="107"/>
      <c r="L9" s="4"/>
    </row>
    <row r="10" spans="1:143" ht="15" customHeight="1" x14ac:dyDescent="0.25">
      <c r="A10" s="746"/>
      <c r="B10" s="747"/>
      <c r="C10" s="739" t="s">
        <v>889</v>
      </c>
      <c r="D10" s="627"/>
      <c r="E10" s="123"/>
      <c r="F10" s="107"/>
      <c r="G10" s="107"/>
      <c r="H10" s="4"/>
      <c r="I10" s="107"/>
      <c r="J10" s="4"/>
      <c r="K10" s="107"/>
      <c r="L10" s="4"/>
    </row>
    <row r="11" spans="1:143" ht="15" customHeight="1" x14ac:dyDescent="0.25">
      <c r="A11" s="4"/>
      <c r="B11" s="4"/>
      <c r="C11" s="4"/>
      <c r="D11" s="4"/>
      <c r="E11" s="4"/>
      <c r="F11" s="4"/>
      <c r="G11" s="4"/>
      <c r="H11" s="4"/>
      <c r="I11" s="4"/>
      <c r="J11" s="4"/>
      <c r="K11" s="4"/>
      <c r="L11" s="49"/>
      <c r="DU11" s="4"/>
      <c r="DV11" s="4"/>
      <c r="DW11" s="4"/>
      <c r="DX11" s="4"/>
      <c r="DY11" s="4"/>
      <c r="DZ11" s="4"/>
      <c r="EA11" s="4"/>
      <c r="EB11" s="4"/>
      <c r="EC11" s="4"/>
      <c r="ED11" s="4"/>
      <c r="EE11" s="4"/>
      <c r="EF11" s="4"/>
      <c r="EG11" s="4"/>
      <c r="EH11" s="4"/>
      <c r="EI11" s="4"/>
      <c r="EJ11" s="4"/>
      <c r="EK11" s="4"/>
      <c r="EL11" s="4"/>
      <c r="EM11" s="4"/>
    </row>
    <row r="12" spans="1:143" ht="15" customHeight="1" x14ac:dyDescent="0.25">
      <c r="A12" s="684" t="s">
        <v>5</v>
      </c>
      <c r="B12" s="685"/>
      <c r="C12" s="685"/>
      <c r="D12" s="685"/>
      <c r="E12" s="686"/>
      <c r="F12" s="4"/>
      <c r="G12" s="4"/>
      <c r="H12" s="4"/>
      <c r="I12" s="4"/>
      <c r="J12" s="98" t="s">
        <v>6</v>
      </c>
      <c r="K12" s="4"/>
      <c r="L12" s="49"/>
      <c r="DU12" s="4"/>
      <c r="DV12" s="4"/>
      <c r="DW12" s="4"/>
      <c r="DX12" s="4"/>
      <c r="DY12" s="4"/>
      <c r="DZ12" s="4"/>
      <c r="EA12" s="4"/>
      <c r="EB12" s="4"/>
      <c r="EC12" s="4"/>
      <c r="ED12" s="4"/>
      <c r="EE12" s="4"/>
      <c r="EF12" s="4"/>
      <c r="EG12" s="4"/>
      <c r="EH12" s="4"/>
      <c r="EI12" s="4"/>
      <c r="EJ12" s="4"/>
      <c r="EK12" s="4"/>
      <c r="EL12" s="4"/>
      <c r="EM12" s="4"/>
    </row>
    <row r="13" spans="1:143" ht="15" customHeight="1" x14ac:dyDescent="0.25">
      <c r="A13" s="687"/>
      <c r="B13" s="688"/>
      <c r="C13" s="688"/>
      <c r="D13" s="688"/>
      <c r="E13" s="689"/>
      <c r="F13" s="4"/>
      <c r="G13" s="4"/>
      <c r="H13" s="4"/>
      <c r="I13" s="4"/>
      <c r="J13" s="541" t="s">
        <v>9</v>
      </c>
      <c r="K13" s="4"/>
      <c r="L13" s="49"/>
      <c r="DU13" s="4"/>
      <c r="DV13" s="4"/>
      <c r="DW13" s="4"/>
      <c r="DX13" s="4"/>
      <c r="DY13" s="4"/>
      <c r="DZ13" s="4"/>
      <c r="EA13" s="4"/>
      <c r="EB13" s="4"/>
      <c r="EC13" s="4"/>
      <c r="ED13" s="4"/>
      <c r="EE13" s="4"/>
      <c r="EF13" s="4"/>
      <c r="EG13" s="4"/>
      <c r="EH13" s="4"/>
      <c r="EI13" s="4"/>
      <c r="EJ13" s="4"/>
      <c r="EK13" s="4"/>
      <c r="EL13" s="4"/>
      <c r="EM13" s="4"/>
    </row>
    <row r="14" spans="1:143" ht="15" customHeight="1" x14ac:dyDescent="0.25">
      <c r="A14" s="690"/>
      <c r="B14" s="691"/>
      <c r="C14" s="691"/>
      <c r="D14" s="691"/>
      <c r="E14" s="692"/>
      <c r="F14" s="4"/>
      <c r="G14" s="4"/>
      <c r="H14" s="4"/>
      <c r="I14" s="4"/>
      <c r="J14" s="542" t="s">
        <v>11</v>
      </c>
      <c r="K14" s="4"/>
      <c r="L14" s="49"/>
      <c r="DU14" s="4"/>
      <c r="DV14" s="4"/>
      <c r="DW14" s="4"/>
      <c r="DX14" s="4"/>
      <c r="DY14" s="4"/>
      <c r="DZ14" s="4"/>
      <c r="EA14" s="4"/>
      <c r="EB14" s="4"/>
      <c r="EC14" s="4"/>
      <c r="ED14" s="4"/>
      <c r="EE14" s="4"/>
      <c r="EF14" s="4"/>
      <c r="EG14" s="4"/>
      <c r="EH14" s="4"/>
      <c r="EI14" s="4"/>
      <c r="EJ14" s="4"/>
      <c r="EK14" s="4"/>
      <c r="EL14" s="4"/>
      <c r="EM14" s="4"/>
    </row>
    <row r="15" spans="1:143" s="4" customFormat="1" ht="15" customHeight="1" x14ac:dyDescent="0.25">
      <c r="K15" s="107"/>
    </row>
    <row r="16" spans="1:143" ht="40.200000000000003" customHeight="1" x14ac:dyDescent="0.25">
      <c r="A16" s="626" t="s">
        <v>654</v>
      </c>
      <c r="B16" s="627"/>
      <c r="C16" s="627"/>
      <c r="D16" s="627"/>
      <c r="E16" s="627"/>
      <c r="F16" s="627"/>
      <c r="G16" s="627"/>
      <c r="H16" s="627"/>
      <c r="I16" s="627"/>
      <c r="J16" s="617"/>
      <c r="K16" s="107"/>
      <c r="L16" s="4"/>
    </row>
    <row r="17" spans="1:124" ht="15" customHeight="1" x14ac:dyDescent="0.25">
      <c r="A17" s="4"/>
      <c r="B17" s="4"/>
      <c r="C17" s="4"/>
      <c r="D17" s="4"/>
      <c r="E17" s="4"/>
      <c r="F17" s="4"/>
      <c r="G17" s="4"/>
      <c r="H17" s="4"/>
      <c r="I17" s="4"/>
      <c r="J17" s="4"/>
      <c r="K17" s="4"/>
      <c r="L17" s="4"/>
    </row>
    <row r="18" spans="1:124" s="99" customFormat="1" ht="40.200000000000003" customHeight="1" x14ac:dyDescent="0.25">
      <c r="A18" s="16" t="s">
        <v>138</v>
      </c>
      <c r="B18" s="16" t="s">
        <v>139</v>
      </c>
      <c r="C18" s="16" t="s">
        <v>140</v>
      </c>
      <c r="D18" s="16" t="s">
        <v>141</v>
      </c>
      <c r="E18" s="494" t="s">
        <v>891</v>
      </c>
      <c r="F18" s="16" t="s">
        <v>142</v>
      </c>
      <c r="G18" s="16" t="s">
        <v>975</v>
      </c>
      <c r="H18" s="16" t="s">
        <v>144</v>
      </c>
      <c r="I18" s="127" t="s">
        <v>145</v>
      </c>
      <c r="J18" s="16" t="s">
        <v>146</v>
      </c>
      <c r="K18" s="107"/>
      <c r="L18" s="4"/>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row>
    <row r="19" spans="1:124" ht="15" customHeight="1" x14ac:dyDescent="0.25">
      <c r="A19" s="100"/>
      <c r="B19" s="4"/>
      <c r="C19" s="100"/>
      <c r="D19" s="7"/>
      <c r="E19" s="163"/>
      <c r="F19" s="163"/>
      <c r="G19" s="163"/>
      <c r="H19" s="115"/>
      <c r="I19" s="4"/>
      <c r="J19" s="4"/>
      <c r="K19" s="4"/>
      <c r="L19" s="4"/>
    </row>
    <row r="20" spans="1:124" ht="15" customHeight="1" x14ac:dyDescent="0.25">
      <c r="A20" s="19" t="s">
        <v>147</v>
      </c>
      <c r="B20" s="391" t="s">
        <v>976</v>
      </c>
      <c r="C20" s="391"/>
      <c r="D20" s="391"/>
      <c r="E20" s="188"/>
      <c r="F20" s="188"/>
      <c r="G20" s="188"/>
      <c r="H20" s="384"/>
      <c r="I20" s="128"/>
      <c r="J20" s="387"/>
      <c r="K20" s="107"/>
      <c r="L20" s="4"/>
    </row>
    <row r="21" spans="1:124" ht="15" customHeight="1" x14ac:dyDescent="0.25">
      <c r="A21" s="100"/>
      <c r="B21" s="4"/>
      <c r="C21" s="100"/>
      <c r="D21" s="7"/>
      <c r="E21" s="163"/>
      <c r="F21" s="163"/>
      <c r="G21" s="163"/>
      <c r="H21" s="115"/>
      <c r="I21" s="4"/>
      <c r="J21" s="4"/>
      <c r="K21" s="4"/>
      <c r="L21" s="4"/>
    </row>
    <row r="22" spans="1:124" ht="15" customHeight="1" x14ac:dyDescent="0.25">
      <c r="A22" s="40" t="s">
        <v>901</v>
      </c>
      <c r="B22" s="96" t="s">
        <v>43</v>
      </c>
      <c r="C22" s="100"/>
      <c r="D22" s="7"/>
      <c r="E22" s="163"/>
      <c r="F22" s="163"/>
      <c r="G22" s="163"/>
      <c r="H22" s="115"/>
      <c r="I22" s="4"/>
      <c r="J22" s="4"/>
      <c r="K22" s="4"/>
      <c r="L22" s="4"/>
    </row>
    <row r="23" spans="1:124" ht="15" customHeight="1" x14ac:dyDescent="0.25">
      <c r="A23" s="20" t="s">
        <v>902</v>
      </c>
      <c r="B23" s="21" t="s">
        <v>977</v>
      </c>
      <c r="C23" s="20" t="s">
        <v>80</v>
      </c>
      <c r="D23" s="21" t="s">
        <v>904</v>
      </c>
      <c r="E23" s="544">
        <f>E7+E8</f>
        <v>0</v>
      </c>
      <c r="F23" s="156">
        <f>E7</f>
        <v>0</v>
      </c>
      <c r="G23" s="192">
        <v>11</v>
      </c>
      <c r="H23" s="192">
        <f>IF(MOD(E23,2)=1,E23+1,E23)</f>
        <v>0</v>
      </c>
      <c r="I23" s="284">
        <f>_xlfn.CEILING.MATH(H23*G23)</f>
        <v>0</v>
      </c>
      <c r="J23" s="97"/>
      <c r="K23" s="107"/>
      <c r="L23" s="4"/>
    </row>
    <row r="24" spans="1:124" ht="15" customHeight="1" x14ac:dyDescent="0.25">
      <c r="A24" s="20" t="s">
        <v>905</v>
      </c>
      <c r="B24" s="21" t="s">
        <v>978</v>
      </c>
      <c r="C24" s="20" t="s">
        <v>80</v>
      </c>
      <c r="D24" s="21" t="s">
        <v>904</v>
      </c>
      <c r="E24" s="544">
        <f>E9</f>
        <v>0</v>
      </c>
      <c r="F24" s="156">
        <f>_xlfn.CEILING.MATH(E9/2)</f>
        <v>0</v>
      </c>
      <c r="G24" s="192">
        <v>11</v>
      </c>
      <c r="H24" s="192">
        <f>IF(MOD(E24,2)=1,E24+1,E24)</f>
        <v>0</v>
      </c>
      <c r="I24" s="284">
        <f>_xlfn.CEILING.MATH(H24*G24)</f>
        <v>0</v>
      </c>
      <c r="J24" s="97"/>
      <c r="K24" s="107"/>
      <c r="L24" s="4"/>
    </row>
    <row r="25" spans="1:124" ht="15" customHeight="1" x14ac:dyDescent="0.25">
      <c r="A25" s="20" t="s">
        <v>907</v>
      </c>
      <c r="B25" s="21" t="s">
        <v>979</v>
      </c>
      <c r="C25" s="20" t="s">
        <v>80</v>
      </c>
      <c r="D25" s="21" t="s">
        <v>904</v>
      </c>
      <c r="E25" s="544">
        <f>_xlfn.CEILING.MATH(E10/3)</f>
        <v>0</v>
      </c>
      <c r="F25" s="156">
        <f>E25/2</f>
        <v>0</v>
      </c>
      <c r="G25" s="192">
        <v>11</v>
      </c>
      <c r="H25" s="192">
        <f>IF(MOD(E25,2)=1,E25+1,E25)</f>
        <v>0</v>
      </c>
      <c r="I25" s="160">
        <f>H25*G25</f>
        <v>0</v>
      </c>
      <c r="J25" s="97"/>
      <c r="K25" s="107"/>
      <c r="L25" s="4"/>
    </row>
    <row r="26" spans="1:124" ht="15" customHeight="1" x14ac:dyDescent="0.25">
      <c r="A26" s="20" t="s">
        <v>909</v>
      </c>
      <c r="B26" s="21" t="s">
        <v>980</v>
      </c>
      <c r="C26" s="20" t="s">
        <v>84</v>
      </c>
      <c r="D26" s="21" t="s">
        <v>981</v>
      </c>
      <c r="E26" s="544">
        <f>E10</f>
        <v>0</v>
      </c>
      <c r="F26" s="156">
        <f>IF($G$7&gt;0,1,0)</f>
        <v>0</v>
      </c>
      <c r="G26" s="192">
        <v>1</v>
      </c>
      <c r="H26" s="192" t="s">
        <v>153</v>
      </c>
      <c r="I26" s="160">
        <f>E26*G26</f>
        <v>0</v>
      </c>
      <c r="J26" s="97"/>
      <c r="K26" s="107"/>
      <c r="L26" s="4"/>
    </row>
    <row r="27" spans="1:124" ht="15" customHeight="1" x14ac:dyDescent="0.25">
      <c r="A27" s="20" t="s">
        <v>907</v>
      </c>
      <c r="B27" s="21" t="s">
        <v>908</v>
      </c>
      <c r="C27" s="20" t="s">
        <v>84</v>
      </c>
      <c r="D27" s="21" t="s">
        <v>162</v>
      </c>
      <c r="E27" s="544">
        <f>G7</f>
        <v>0</v>
      </c>
      <c r="F27" s="156">
        <f>IF($G$7&gt;0,1,0)</f>
        <v>0</v>
      </c>
      <c r="G27" s="192" t="s">
        <v>153</v>
      </c>
      <c r="H27" s="192">
        <f>_xlfn.CEILING.MATH(G7/2)</f>
        <v>0</v>
      </c>
      <c r="I27" s="284">
        <f>_xlfn.CEILING.MATH(H27*F27)</f>
        <v>0</v>
      </c>
      <c r="J27" s="97"/>
      <c r="K27" s="107"/>
      <c r="L27" s="4"/>
    </row>
    <row r="28" spans="1:124" ht="15" customHeight="1" x14ac:dyDescent="0.25">
      <c r="A28" s="20" t="s">
        <v>982</v>
      </c>
      <c r="B28" s="21" t="s">
        <v>910</v>
      </c>
      <c r="C28" s="20" t="s">
        <v>64</v>
      </c>
      <c r="D28" s="21" t="s">
        <v>162</v>
      </c>
      <c r="E28" s="544">
        <f>IF($G$7&gt;0,1,0)</f>
        <v>0</v>
      </c>
      <c r="F28" s="156">
        <f>IF($G$7&gt;0,1,0)</f>
        <v>0</v>
      </c>
      <c r="G28" s="192" t="s">
        <v>153</v>
      </c>
      <c r="H28" s="506">
        <v>2</v>
      </c>
      <c r="I28" s="160">
        <f>_xlfn.CEILING.MATH(H28*E28)</f>
        <v>0</v>
      </c>
      <c r="J28" s="97"/>
      <c r="K28" s="107"/>
      <c r="L28" s="4"/>
    </row>
    <row r="29" spans="1:124" ht="15" customHeight="1" x14ac:dyDescent="0.25">
      <c r="A29" s="100"/>
      <c r="B29" s="4"/>
      <c r="C29" s="100"/>
      <c r="D29" s="7"/>
      <c r="E29" s="171"/>
      <c r="F29" s="171"/>
      <c r="G29" s="498"/>
      <c r="H29" s="187"/>
      <c r="I29" s="107"/>
      <c r="J29" s="4"/>
      <c r="K29" s="4"/>
      <c r="L29" s="4"/>
    </row>
    <row r="30" spans="1:124" ht="15" customHeight="1" x14ac:dyDescent="0.25">
      <c r="A30" s="40" t="s">
        <v>911</v>
      </c>
      <c r="B30" s="96" t="s">
        <v>663</v>
      </c>
      <c r="C30" s="100"/>
      <c r="D30" s="7"/>
      <c r="E30" s="171"/>
      <c r="F30" s="171"/>
      <c r="G30" s="498"/>
      <c r="H30" s="187"/>
      <c r="I30" s="107"/>
      <c r="J30" s="4"/>
      <c r="K30" s="4"/>
      <c r="L30" s="4"/>
    </row>
    <row r="31" spans="1:124" ht="15" customHeight="1" x14ac:dyDescent="0.25">
      <c r="A31" s="20" t="s">
        <v>912</v>
      </c>
      <c r="B31" s="21" t="s">
        <v>913</v>
      </c>
      <c r="C31" s="20" t="s">
        <v>80</v>
      </c>
      <c r="D31" s="21" t="s">
        <v>162</v>
      </c>
      <c r="E31" s="544">
        <f>IF($G$7&gt;0,1,0)</f>
        <v>0</v>
      </c>
      <c r="F31" s="156">
        <f>I31/H31</f>
        <v>0</v>
      </c>
      <c r="G31" s="499" t="s">
        <v>153</v>
      </c>
      <c r="H31" s="192">
        <v>12</v>
      </c>
      <c r="I31" s="160">
        <f>E31*H31</f>
        <v>0</v>
      </c>
      <c r="J31" s="97"/>
      <c r="K31" s="107"/>
      <c r="L31" s="4"/>
    </row>
    <row r="32" spans="1:124" ht="15" customHeight="1" x14ac:dyDescent="0.25">
      <c r="A32" s="20" t="s">
        <v>914</v>
      </c>
      <c r="B32" s="21" t="s">
        <v>915</v>
      </c>
      <c r="C32" s="20" t="s">
        <v>84</v>
      </c>
      <c r="D32" s="21" t="s">
        <v>162</v>
      </c>
      <c r="E32" s="544">
        <f>IF($G$7&gt;0,1,0)</f>
        <v>0</v>
      </c>
      <c r="F32" s="156">
        <f>E7</f>
        <v>0</v>
      </c>
      <c r="G32" s="192" t="s">
        <v>153</v>
      </c>
      <c r="H32" s="192">
        <v>25</v>
      </c>
      <c r="I32" s="160">
        <f>IF(E32=0,0,H32)</f>
        <v>0</v>
      </c>
      <c r="J32" s="97"/>
      <c r="K32" s="107"/>
      <c r="L32" s="4"/>
    </row>
    <row r="33" spans="1:12" ht="15" customHeight="1" x14ac:dyDescent="0.25">
      <c r="A33" s="100"/>
      <c r="B33" s="4"/>
      <c r="C33" s="100"/>
      <c r="D33" s="7"/>
      <c r="E33" s="171"/>
      <c r="F33" s="171"/>
      <c r="G33" s="498"/>
      <c r="H33" s="187"/>
      <c r="I33" s="107"/>
      <c r="J33" s="4"/>
      <c r="K33" s="4"/>
      <c r="L33" s="4"/>
    </row>
    <row r="34" spans="1:12" ht="15" customHeight="1" x14ac:dyDescent="0.25">
      <c r="A34" s="40" t="s">
        <v>920</v>
      </c>
      <c r="B34" s="96" t="s">
        <v>921</v>
      </c>
      <c r="C34" s="100"/>
      <c r="D34" s="7"/>
      <c r="E34" s="171"/>
      <c r="F34" s="171"/>
      <c r="G34" s="498"/>
      <c r="H34" s="187"/>
      <c r="I34" s="107"/>
      <c r="J34" s="4"/>
      <c r="K34" s="4"/>
      <c r="L34" s="4"/>
    </row>
    <row r="35" spans="1:12" ht="15" customHeight="1" x14ac:dyDescent="0.25">
      <c r="A35" s="20" t="s">
        <v>922</v>
      </c>
      <c r="B35" s="26" t="s">
        <v>983</v>
      </c>
      <c r="C35" s="20" t="s">
        <v>78</v>
      </c>
      <c r="D35" s="21" t="s">
        <v>162</v>
      </c>
      <c r="E35" s="544">
        <f>IF($G$7&gt;0,4,0)</f>
        <v>0</v>
      </c>
      <c r="F35" s="156">
        <f>E7</f>
        <v>0</v>
      </c>
      <c r="G35" s="192">
        <v>4.5</v>
      </c>
      <c r="H35" s="192">
        <v>18</v>
      </c>
      <c r="I35" s="160">
        <f>IF(E35=0,0,H35)</f>
        <v>0</v>
      </c>
      <c r="J35" s="97"/>
      <c r="K35" s="107"/>
      <c r="L35" s="4"/>
    </row>
    <row r="36" spans="1:12" ht="15" customHeight="1" x14ac:dyDescent="0.25">
      <c r="A36" s="20" t="s">
        <v>924</v>
      </c>
      <c r="B36" s="26" t="s">
        <v>984</v>
      </c>
      <c r="C36" s="20" t="s">
        <v>78</v>
      </c>
      <c r="D36" s="21" t="s">
        <v>162</v>
      </c>
      <c r="E36" s="544">
        <f>IF($G$7&gt;0,4,0)</f>
        <v>0</v>
      </c>
      <c r="F36" s="156">
        <f>E7</f>
        <v>0</v>
      </c>
      <c r="G36" s="192">
        <v>4.5</v>
      </c>
      <c r="H36" s="192">
        <v>18</v>
      </c>
      <c r="I36" s="160">
        <f>IF(E36=0,0,H36)</f>
        <v>0</v>
      </c>
      <c r="J36" s="97"/>
      <c r="K36" s="107"/>
      <c r="L36" s="4"/>
    </row>
    <row r="37" spans="1:12" ht="15" customHeight="1" x14ac:dyDescent="0.25">
      <c r="A37" s="100"/>
      <c r="B37" s="4"/>
      <c r="C37" s="100"/>
      <c r="D37" s="7"/>
      <c r="E37" s="171"/>
      <c r="F37" s="171"/>
      <c r="G37" s="498"/>
      <c r="H37" s="187"/>
      <c r="I37" s="107"/>
      <c r="J37" s="4"/>
      <c r="K37" s="4"/>
      <c r="L37" s="4"/>
    </row>
    <row r="38" spans="1:12" ht="15" customHeight="1" x14ac:dyDescent="0.25">
      <c r="A38" s="40" t="s">
        <v>926</v>
      </c>
      <c r="B38" s="96" t="s">
        <v>927</v>
      </c>
      <c r="C38" s="100"/>
      <c r="D38" s="7"/>
      <c r="E38" s="171"/>
      <c r="F38" s="171"/>
      <c r="G38" s="498"/>
      <c r="H38" s="187"/>
      <c r="I38" s="107"/>
      <c r="J38" s="4"/>
      <c r="K38" s="4"/>
      <c r="L38" s="4"/>
    </row>
    <row r="39" spans="1:12" ht="15" customHeight="1" x14ac:dyDescent="0.25">
      <c r="A39" s="20" t="s">
        <v>928</v>
      </c>
      <c r="B39" s="29" t="s">
        <v>929</v>
      </c>
      <c r="C39" s="20" t="s">
        <v>64</v>
      </c>
      <c r="D39" s="21" t="s">
        <v>981</v>
      </c>
      <c r="E39" s="544">
        <f>(G7)</f>
        <v>0</v>
      </c>
      <c r="F39" s="156">
        <f>E7</f>
        <v>0</v>
      </c>
      <c r="G39" s="192">
        <v>2.7</v>
      </c>
      <c r="H39" s="192" t="s">
        <v>153</v>
      </c>
      <c r="I39" s="160">
        <f>_xlfn.CEILING.MATH(E39*G39)</f>
        <v>0</v>
      </c>
      <c r="J39" s="97"/>
      <c r="K39" s="107"/>
      <c r="L39" s="4"/>
    </row>
    <row r="40" spans="1:12" ht="15" customHeight="1" x14ac:dyDescent="0.25">
      <c r="A40" s="20" t="s">
        <v>931</v>
      </c>
      <c r="B40" s="29" t="s">
        <v>985</v>
      </c>
      <c r="C40" s="20" t="s">
        <v>64</v>
      </c>
      <c r="D40" s="21" t="s">
        <v>162</v>
      </c>
      <c r="E40" s="544">
        <f>IF($G$7&gt;0,1,0)</f>
        <v>0</v>
      </c>
      <c r="F40" s="156">
        <f>E2</f>
        <v>0</v>
      </c>
      <c r="G40" s="192" t="s">
        <v>153</v>
      </c>
      <c r="H40" s="192">
        <v>8</v>
      </c>
      <c r="I40" s="160">
        <f>H40*E40</f>
        <v>0</v>
      </c>
      <c r="J40" s="97"/>
      <c r="K40" s="107"/>
      <c r="L40" s="4"/>
    </row>
    <row r="41" spans="1:12" ht="15" customHeight="1" x14ac:dyDescent="0.25">
      <c r="A41" s="20" t="s">
        <v>933</v>
      </c>
      <c r="B41" s="29" t="s">
        <v>986</v>
      </c>
      <c r="C41" s="20" t="s">
        <v>64</v>
      </c>
      <c r="D41" s="21" t="s">
        <v>162</v>
      </c>
      <c r="E41" s="544">
        <f>IF($G$7&gt;0,1,0)</f>
        <v>0</v>
      </c>
      <c r="F41" s="156">
        <f>E2</f>
        <v>0</v>
      </c>
      <c r="G41" s="192" t="s">
        <v>153</v>
      </c>
      <c r="H41" s="192">
        <v>8</v>
      </c>
      <c r="I41" s="160">
        <f>H41*E41</f>
        <v>0</v>
      </c>
      <c r="J41" s="97"/>
      <c r="K41" s="107"/>
      <c r="L41" s="4"/>
    </row>
    <row r="42" spans="1:12" ht="15" customHeight="1" x14ac:dyDescent="0.25">
      <c r="A42" s="100"/>
      <c r="B42" s="4"/>
      <c r="C42" s="100"/>
      <c r="D42" s="7"/>
      <c r="E42" s="171"/>
      <c r="F42" s="171"/>
      <c r="G42" s="498"/>
      <c r="H42" s="187"/>
      <c r="I42" s="107"/>
      <c r="J42" s="4"/>
      <c r="K42" s="4"/>
      <c r="L42" s="4"/>
    </row>
    <row r="43" spans="1:12" ht="15" customHeight="1" x14ac:dyDescent="0.25">
      <c r="A43" s="40" t="s">
        <v>935</v>
      </c>
      <c r="B43" s="96" t="s">
        <v>987</v>
      </c>
      <c r="C43" s="100"/>
      <c r="D43" s="7"/>
      <c r="E43" s="171"/>
      <c r="F43" s="171"/>
      <c r="G43" s="498"/>
      <c r="H43" s="187"/>
      <c r="I43" s="107"/>
      <c r="J43" s="4"/>
      <c r="K43" s="4"/>
      <c r="L43" s="4"/>
    </row>
    <row r="44" spans="1:12" ht="15" customHeight="1" x14ac:dyDescent="0.25">
      <c r="A44" s="20" t="s">
        <v>936</v>
      </c>
      <c r="B44" s="29" t="s">
        <v>937</v>
      </c>
      <c r="C44" s="20" t="s">
        <v>78</v>
      </c>
      <c r="D44" s="21" t="s">
        <v>981</v>
      </c>
      <c r="E44" s="544">
        <f>_xlfn.CEILING.MATH(G7)/3*1.6</f>
        <v>0</v>
      </c>
      <c r="F44" s="156">
        <f>E7</f>
        <v>0</v>
      </c>
      <c r="G44" s="192">
        <v>2</v>
      </c>
      <c r="H44" s="192" t="s">
        <v>153</v>
      </c>
      <c r="I44" s="160">
        <f>_xlfn.CEILING.MATH(G44*E44)</f>
        <v>0</v>
      </c>
      <c r="J44" s="97"/>
      <c r="K44" s="107"/>
      <c r="L44" s="4"/>
    </row>
    <row r="45" spans="1:12" ht="15" customHeight="1" x14ac:dyDescent="0.25">
      <c r="A45" s="20" t="s">
        <v>938</v>
      </c>
      <c r="B45" s="29" t="s">
        <v>939</v>
      </c>
      <c r="C45" s="20" t="s">
        <v>80</v>
      </c>
      <c r="D45" s="21" t="s">
        <v>981</v>
      </c>
      <c r="E45" s="544">
        <f>G7</f>
        <v>0</v>
      </c>
      <c r="F45" s="156">
        <f>E7</f>
        <v>0</v>
      </c>
      <c r="G45" s="192">
        <v>2.5</v>
      </c>
      <c r="H45" s="192" t="s">
        <v>153</v>
      </c>
      <c r="I45" s="160">
        <f>_xlfn.CEILING.MATH(E45*G45)</f>
        <v>0</v>
      </c>
      <c r="J45" s="97"/>
      <c r="K45" s="107"/>
      <c r="L45" s="4"/>
    </row>
    <row r="46" spans="1:12" ht="15" customHeight="1" x14ac:dyDescent="0.25">
      <c r="A46" s="20" t="s">
        <v>940</v>
      </c>
      <c r="B46" s="29" t="s">
        <v>223</v>
      </c>
      <c r="C46" s="20" t="s">
        <v>84</v>
      </c>
      <c r="D46" s="21" t="s">
        <v>981</v>
      </c>
      <c r="E46" s="544">
        <f>G7/3*2.5</f>
        <v>0</v>
      </c>
      <c r="F46" s="156">
        <f>E2</f>
        <v>0</v>
      </c>
      <c r="G46" s="192">
        <v>1.1000000000000001</v>
      </c>
      <c r="H46" s="192" t="s">
        <v>153</v>
      </c>
      <c r="I46" s="160">
        <f>_xlfn.CEILING.MATH(E46*G46)</f>
        <v>0</v>
      </c>
      <c r="J46" s="97"/>
      <c r="K46" s="107"/>
      <c r="L46" s="4"/>
    </row>
    <row r="47" spans="1:12" ht="15" customHeight="1" x14ac:dyDescent="0.25">
      <c r="A47" s="20" t="s">
        <v>941</v>
      </c>
      <c r="B47" s="29" t="s">
        <v>942</v>
      </c>
      <c r="C47" s="20" t="s">
        <v>84</v>
      </c>
      <c r="D47" s="21" t="s">
        <v>162</v>
      </c>
      <c r="E47" s="544">
        <f>G7</f>
        <v>0</v>
      </c>
      <c r="F47" s="156">
        <v>1</v>
      </c>
      <c r="G47" s="192" t="s">
        <v>153</v>
      </c>
      <c r="H47" s="192">
        <v>29</v>
      </c>
      <c r="I47" s="160">
        <f t="shared" ref="I47:I53" si="0">IF(E47=0,0,H47)</f>
        <v>0</v>
      </c>
      <c r="J47" s="97"/>
      <c r="K47" s="107"/>
      <c r="L47" s="4"/>
    </row>
    <row r="48" spans="1:12" ht="15" customHeight="1" x14ac:dyDescent="0.25">
      <c r="A48" s="20" t="s">
        <v>943</v>
      </c>
      <c r="B48" s="29" t="s">
        <v>944</v>
      </c>
      <c r="C48" s="24" t="s">
        <v>66</v>
      </c>
      <c r="D48" s="21" t="s">
        <v>162</v>
      </c>
      <c r="E48" s="544">
        <f>IF($E$8&gt;0,1,0)</f>
        <v>0</v>
      </c>
      <c r="F48" s="156">
        <v>1</v>
      </c>
      <c r="G48" s="192" t="s">
        <v>153</v>
      </c>
      <c r="H48" s="192">
        <v>60</v>
      </c>
      <c r="I48" s="160">
        <f t="shared" si="0"/>
        <v>0</v>
      </c>
      <c r="J48" s="97"/>
      <c r="K48" s="107"/>
      <c r="L48" s="4"/>
    </row>
    <row r="49" spans="1:12" ht="15" customHeight="1" x14ac:dyDescent="0.25">
      <c r="A49" s="20" t="s">
        <v>945</v>
      </c>
      <c r="B49" s="29" t="s">
        <v>946</v>
      </c>
      <c r="C49" s="24" t="s">
        <v>66</v>
      </c>
      <c r="D49" s="21" t="s">
        <v>162</v>
      </c>
      <c r="E49" s="544">
        <f>IF($E$8&gt;0,1,0)</f>
        <v>0</v>
      </c>
      <c r="F49" s="156">
        <v>1</v>
      </c>
      <c r="G49" s="192" t="s">
        <v>153</v>
      </c>
      <c r="H49" s="192">
        <v>8</v>
      </c>
      <c r="I49" s="160">
        <f t="shared" si="0"/>
        <v>0</v>
      </c>
      <c r="J49" s="97"/>
      <c r="K49" s="107"/>
      <c r="L49" s="4"/>
    </row>
    <row r="50" spans="1:12" ht="15" customHeight="1" x14ac:dyDescent="0.25">
      <c r="A50" s="20" t="s">
        <v>947</v>
      </c>
      <c r="B50" s="29" t="s">
        <v>948</v>
      </c>
      <c r="C50" s="24" t="s">
        <v>66</v>
      </c>
      <c r="D50" s="21" t="s">
        <v>162</v>
      </c>
      <c r="E50" s="544">
        <f>IF($E$8&gt;0,1,0)</f>
        <v>0</v>
      </c>
      <c r="F50" s="156">
        <v>1</v>
      </c>
      <c r="G50" s="192" t="s">
        <v>153</v>
      </c>
      <c r="H50" s="192">
        <v>10</v>
      </c>
      <c r="I50" s="160">
        <f t="shared" si="0"/>
        <v>0</v>
      </c>
      <c r="J50" s="97"/>
      <c r="K50" s="107"/>
      <c r="L50" s="4"/>
    </row>
    <row r="51" spans="1:12" ht="15" customHeight="1" x14ac:dyDescent="0.25">
      <c r="A51" s="20" t="s">
        <v>949</v>
      </c>
      <c r="B51" s="29" t="s">
        <v>988</v>
      </c>
      <c r="C51" s="24" t="s">
        <v>68</v>
      </c>
      <c r="D51" s="21" t="s">
        <v>162</v>
      </c>
      <c r="E51" s="544">
        <f>IF($E$9&gt;0,1,0)</f>
        <v>0</v>
      </c>
      <c r="F51" s="156">
        <v>1</v>
      </c>
      <c r="G51" s="192" t="s">
        <v>153</v>
      </c>
      <c r="H51" s="192">
        <v>6</v>
      </c>
      <c r="I51" s="160">
        <f t="shared" si="0"/>
        <v>0</v>
      </c>
      <c r="J51" s="97"/>
      <c r="K51" s="107"/>
      <c r="L51" s="4"/>
    </row>
    <row r="52" spans="1:12" ht="15" customHeight="1" x14ac:dyDescent="0.25">
      <c r="A52" s="20" t="s">
        <v>951</v>
      </c>
      <c r="B52" s="29" t="s">
        <v>952</v>
      </c>
      <c r="C52" s="24" t="s">
        <v>64</v>
      </c>
      <c r="D52" s="21" t="s">
        <v>162</v>
      </c>
      <c r="E52" s="544">
        <f>IF($G$7&gt;0,1,0)</f>
        <v>0</v>
      </c>
      <c r="F52" s="156">
        <v>1</v>
      </c>
      <c r="G52" s="192" t="s">
        <v>153</v>
      </c>
      <c r="H52" s="192">
        <v>12</v>
      </c>
      <c r="I52" s="160">
        <f t="shared" si="0"/>
        <v>0</v>
      </c>
      <c r="J52" s="97"/>
      <c r="K52" s="107"/>
      <c r="L52" s="4"/>
    </row>
    <row r="53" spans="1:12" ht="15" customHeight="1" x14ac:dyDescent="0.25">
      <c r="A53" s="20" t="s">
        <v>953</v>
      </c>
      <c r="B53" s="21" t="s">
        <v>954</v>
      </c>
      <c r="C53" s="20" t="s">
        <v>84</v>
      </c>
      <c r="D53" s="21" t="s">
        <v>162</v>
      </c>
      <c r="E53" s="544">
        <f>IF($G$7&gt;0,1,0)</f>
        <v>0</v>
      </c>
      <c r="F53" s="156">
        <v>1</v>
      </c>
      <c r="G53" s="192" t="s">
        <v>153</v>
      </c>
      <c r="H53" s="192">
        <v>10</v>
      </c>
      <c r="I53" s="160">
        <f t="shared" si="0"/>
        <v>0</v>
      </c>
      <c r="J53" s="97"/>
      <c r="K53" s="107"/>
      <c r="L53" s="4"/>
    </row>
    <row r="54" spans="1:12" ht="15" customHeight="1" x14ac:dyDescent="0.25">
      <c r="A54" s="24" t="s">
        <v>955</v>
      </c>
      <c r="B54" s="43" t="s">
        <v>1253</v>
      </c>
      <c r="C54" s="20" t="s">
        <v>84</v>
      </c>
      <c r="D54" s="21" t="s">
        <v>956</v>
      </c>
      <c r="E54" s="501"/>
      <c r="F54" s="192" t="s">
        <v>153</v>
      </c>
      <c r="G54" s="192" t="s">
        <v>153</v>
      </c>
      <c r="H54" s="192">
        <v>30</v>
      </c>
      <c r="I54" s="160">
        <f>E54*H54</f>
        <v>0</v>
      </c>
      <c r="J54" s="97"/>
      <c r="K54" s="107"/>
      <c r="L54" s="4"/>
    </row>
    <row r="55" spans="1:12" ht="15" customHeight="1" x14ac:dyDescent="0.25">
      <c r="A55" s="24" t="s">
        <v>957</v>
      </c>
      <c r="B55" s="43" t="s">
        <v>1254</v>
      </c>
      <c r="C55" s="20" t="s">
        <v>84</v>
      </c>
      <c r="D55" s="21" t="s">
        <v>956</v>
      </c>
      <c r="E55" s="501"/>
      <c r="F55" s="192" t="s">
        <v>153</v>
      </c>
      <c r="G55" s="192" t="s">
        <v>153</v>
      </c>
      <c r="H55" s="192">
        <v>10</v>
      </c>
      <c r="I55" s="160">
        <f>E55*H55</f>
        <v>0</v>
      </c>
      <c r="J55" s="97"/>
      <c r="K55" s="107"/>
      <c r="L55" s="4"/>
    </row>
    <row r="56" spans="1:12" ht="15" customHeight="1" x14ac:dyDescent="0.25">
      <c r="A56" s="20" t="s">
        <v>958</v>
      </c>
      <c r="B56" s="21" t="s">
        <v>959</v>
      </c>
      <c r="C56" s="20" t="s">
        <v>70</v>
      </c>
      <c r="D56" s="21" t="s">
        <v>239</v>
      </c>
      <c r="E56" s="501"/>
      <c r="F56" s="192" t="s">
        <v>153</v>
      </c>
      <c r="G56" s="499" t="s">
        <v>153</v>
      </c>
      <c r="H56" s="192">
        <v>18</v>
      </c>
      <c r="I56" s="160">
        <f>E56*H56</f>
        <v>0</v>
      </c>
      <c r="J56" s="97"/>
      <c r="K56" s="107"/>
      <c r="L56" s="4"/>
    </row>
    <row r="57" spans="1:12" ht="15" customHeight="1" x14ac:dyDescent="0.25">
      <c r="A57" s="20" t="s">
        <v>960</v>
      </c>
      <c r="B57" s="21" t="s">
        <v>961</v>
      </c>
      <c r="C57" s="20" t="s">
        <v>70</v>
      </c>
      <c r="D57" s="21" t="s">
        <v>239</v>
      </c>
      <c r="E57" s="501"/>
      <c r="F57" s="192" t="s">
        <v>153</v>
      </c>
      <c r="G57" s="499" t="s">
        <v>153</v>
      </c>
      <c r="H57" s="192">
        <v>15</v>
      </c>
      <c r="I57" s="160">
        <f>_xlfn.CEILING.MATH(H57*E57)</f>
        <v>0</v>
      </c>
      <c r="J57" s="97"/>
      <c r="K57" s="107"/>
      <c r="L57" s="4"/>
    </row>
    <row r="58" spans="1:12" ht="15" customHeight="1" x14ac:dyDescent="0.25">
      <c r="A58" s="20" t="s">
        <v>962</v>
      </c>
      <c r="B58" s="21" t="s">
        <v>963</v>
      </c>
      <c r="C58" s="20" t="s">
        <v>70</v>
      </c>
      <c r="D58" s="21" t="s">
        <v>239</v>
      </c>
      <c r="E58" s="544" t="s">
        <v>153</v>
      </c>
      <c r="F58" s="156">
        <f>IF($G$7&gt;0,2,0)</f>
        <v>0</v>
      </c>
      <c r="G58" s="499" t="s">
        <v>153</v>
      </c>
      <c r="H58" s="192">
        <v>15</v>
      </c>
      <c r="I58" s="284">
        <f>_xlfn.CEILING.MATH(H58*F58)</f>
        <v>0</v>
      </c>
      <c r="J58" s="97"/>
      <c r="K58" s="107"/>
      <c r="L58" s="4"/>
    </row>
    <row r="59" spans="1:12" ht="15" customHeight="1" x14ac:dyDescent="0.25">
      <c r="A59" s="20" t="s">
        <v>964</v>
      </c>
      <c r="B59" s="105" t="s">
        <v>965</v>
      </c>
      <c r="C59" s="104" t="s">
        <v>70</v>
      </c>
      <c r="D59" s="21" t="s">
        <v>239</v>
      </c>
      <c r="E59" s="544" t="s">
        <v>153</v>
      </c>
      <c r="F59" s="156">
        <f>IF($G$7&gt;0,2,0)</f>
        <v>0</v>
      </c>
      <c r="G59" s="499" t="s">
        <v>153</v>
      </c>
      <c r="H59" s="192">
        <v>8</v>
      </c>
      <c r="I59" s="284">
        <f>_xlfn.CEILING.MATH(H59*F59)</f>
        <v>0</v>
      </c>
      <c r="J59" s="97"/>
      <c r="K59" s="107"/>
      <c r="L59" s="4"/>
    </row>
    <row r="60" spans="1:12" ht="15" customHeight="1" x14ac:dyDescent="0.25">
      <c r="A60" s="20" t="s">
        <v>966</v>
      </c>
      <c r="B60" s="21" t="s">
        <v>967</v>
      </c>
      <c r="C60" s="20" t="s">
        <v>70</v>
      </c>
      <c r="D60" s="21" t="s">
        <v>239</v>
      </c>
      <c r="E60" s="544" t="s">
        <v>153</v>
      </c>
      <c r="F60" s="156">
        <f>IF($G$7&gt;0,1,0)</f>
        <v>0</v>
      </c>
      <c r="G60" s="499" t="s">
        <v>153</v>
      </c>
      <c r="H60" s="192">
        <v>25</v>
      </c>
      <c r="I60" s="284">
        <f>_xlfn.CEILING.MATH(H60*F60)</f>
        <v>0</v>
      </c>
      <c r="J60" s="97"/>
      <c r="K60" s="107"/>
      <c r="L60" s="4"/>
    </row>
    <row r="61" spans="1:12" ht="15" customHeight="1" x14ac:dyDescent="0.25">
      <c r="A61" s="20" t="s">
        <v>968</v>
      </c>
      <c r="B61" s="21" t="s">
        <v>331</v>
      </c>
      <c r="C61" s="20" t="s">
        <v>70</v>
      </c>
      <c r="D61" s="21" t="s">
        <v>239</v>
      </c>
      <c r="E61" s="544" t="s">
        <v>153</v>
      </c>
      <c r="F61" s="156">
        <f>IF($G$7&gt;0,1,0)</f>
        <v>0</v>
      </c>
      <c r="G61" s="374"/>
      <c r="H61" s="192" t="s">
        <v>153</v>
      </c>
      <c r="I61" s="284">
        <f>_xlfn.CEILING.MATH(F61*G61)</f>
        <v>0</v>
      </c>
      <c r="J61" s="97"/>
      <c r="K61" s="107"/>
      <c r="L61" s="4"/>
    </row>
    <row r="62" spans="1:12" s="4" customFormat="1" ht="15" customHeight="1" x14ac:dyDescent="0.25">
      <c r="A62" s="100"/>
      <c r="C62" s="100"/>
      <c r="D62" s="7"/>
      <c r="E62" s="492"/>
      <c r="F62" s="163"/>
      <c r="G62" s="498"/>
      <c r="H62" s="187"/>
      <c r="I62" s="107"/>
    </row>
    <row r="63" spans="1:12" ht="15" customHeight="1" x14ac:dyDescent="0.25">
      <c r="A63" s="19" t="s">
        <v>8</v>
      </c>
      <c r="B63" s="96" t="s">
        <v>338</v>
      </c>
      <c r="C63" s="100"/>
      <c r="D63" s="7"/>
      <c r="E63" s="492"/>
      <c r="F63" s="163"/>
      <c r="G63" s="498"/>
      <c r="H63" s="187"/>
      <c r="I63" s="107"/>
      <c r="J63" s="4"/>
      <c r="K63" s="4"/>
      <c r="L63" s="4"/>
    </row>
    <row r="64" spans="1:12" ht="15" customHeight="1" x14ac:dyDescent="0.25">
      <c r="A64" s="20" t="s">
        <v>8</v>
      </c>
      <c r="B64" s="30"/>
      <c r="C64" s="471" t="s">
        <v>8</v>
      </c>
      <c r="D64" s="23" t="s">
        <v>339</v>
      </c>
      <c r="E64" s="491" t="s">
        <v>153</v>
      </c>
      <c r="F64" s="374"/>
      <c r="G64" s="192" t="s">
        <v>153</v>
      </c>
      <c r="H64" s="490"/>
      <c r="I64" s="160">
        <f t="shared" ref="I64:I68" si="1">H64*F64</f>
        <v>0</v>
      </c>
      <c r="J64" s="97"/>
      <c r="K64" s="107"/>
      <c r="L64" s="4"/>
    </row>
    <row r="65" spans="1:267" ht="15" customHeight="1" x14ac:dyDescent="0.25">
      <c r="A65" s="20" t="s">
        <v>8</v>
      </c>
      <c r="B65" s="30"/>
      <c r="C65" s="471" t="s">
        <v>8</v>
      </c>
      <c r="D65" s="23" t="s">
        <v>339</v>
      </c>
      <c r="E65" s="491" t="s">
        <v>153</v>
      </c>
      <c r="F65" s="374"/>
      <c r="G65" s="192" t="s">
        <v>153</v>
      </c>
      <c r="H65" s="490"/>
      <c r="I65" s="160">
        <f t="shared" si="1"/>
        <v>0</v>
      </c>
      <c r="J65" s="97"/>
      <c r="K65" s="107"/>
      <c r="L65" s="4"/>
    </row>
    <row r="66" spans="1:267" ht="15" customHeight="1" x14ac:dyDescent="0.25">
      <c r="A66" s="20" t="s">
        <v>8</v>
      </c>
      <c r="B66" s="30"/>
      <c r="C66" s="471" t="s">
        <v>8</v>
      </c>
      <c r="D66" s="23" t="s">
        <v>339</v>
      </c>
      <c r="E66" s="491" t="s">
        <v>153</v>
      </c>
      <c r="F66" s="374"/>
      <c r="G66" s="192" t="s">
        <v>153</v>
      </c>
      <c r="H66" s="490"/>
      <c r="I66" s="160">
        <f t="shared" si="1"/>
        <v>0</v>
      </c>
      <c r="J66" s="97"/>
      <c r="K66" s="107"/>
      <c r="L66" s="4"/>
    </row>
    <row r="67" spans="1:267" ht="15" customHeight="1" x14ac:dyDescent="0.25">
      <c r="A67" s="20" t="s">
        <v>8</v>
      </c>
      <c r="B67" s="119"/>
      <c r="C67" s="471" t="s">
        <v>8</v>
      </c>
      <c r="D67" s="23" t="s">
        <v>339</v>
      </c>
      <c r="E67" s="491" t="s">
        <v>153</v>
      </c>
      <c r="F67" s="508"/>
      <c r="G67" s="192" t="s">
        <v>153</v>
      </c>
      <c r="H67" s="507"/>
      <c r="I67" s="160">
        <f t="shared" si="1"/>
        <v>0</v>
      </c>
      <c r="J67" s="97"/>
      <c r="K67" s="107"/>
      <c r="L67" s="4"/>
    </row>
    <row r="68" spans="1:267" ht="15" customHeight="1" x14ac:dyDescent="0.25">
      <c r="A68" s="20" t="s">
        <v>8</v>
      </c>
      <c r="B68" s="119"/>
      <c r="C68" s="471" t="s">
        <v>8</v>
      </c>
      <c r="D68" s="23" t="s">
        <v>339</v>
      </c>
      <c r="E68" s="491" t="s">
        <v>153</v>
      </c>
      <c r="F68" s="508"/>
      <c r="G68" s="192" t="s">
        <v>153</v>
      </c>
      <c r="H68" s="507"/>
      <c r="I68" s="160">
        <f t="shared" si="1"/>
        <v>0</v>
      </c>
      <c r="J68" s="97"/>
      <c r="K68" s="107"/>
      <c r="L68" s="4"/>
    </row>
    <row r="69" spans="1:267" s="33" customFormat="1" ht="15" customHeight="1" x14ac:dyDescent="0.25">
      <c r="A69" s="100"/>
      <c r="B69" s="4"/>
      <c r="C69" s="4"/>
      <c r="D69" s="4"/>
      <c r="E69" s="106"/>
      <c r="F69" s="4"/>
      <c r="G69" s="4"/>
      <c r="H69" s="4"/>
      <c r="I69" s="159"/>
      <c r="J69" s="159"/>
      <c r="K69" s="159"/>
      <c r="L69" s="4"/>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row>
    <row r="70" spans="1:267" ht="15" customHeight="1" x14ac:dyDescent="0.25">
      <c r="A70" s="19" t="s">
        <v>340</v>
      </c>
      <c r="B70" s="391" t="s">
        <v>62</v>
      </c>
      <c r="C70" s="391"/>
      <c r="D70" s="391"/>
      <c r="E70" s="391"/>
      <c r="F70" s="391"/>
      <c r="G70" s="391"/>
      <c r="H70" s="386"/>
      <c r="I70" s="170">
        <f>I89</f>
        <v>0</v>
      </c>
      <c r="J70" s="286" t="s">
        <v>341</v>
      </c>
      <c r="K70" s="107"/>
      <c r="L70" s="4"/>
    </row>
    <row r="71" spans="1:267" s="33" customFormat="1" ht="15" customHeight="1" x14ac:dyDescent="0.25">
      <c r="A71" s="4"/>
      <c r="B71" s="4"/>
      <c r="C71" s="4"/>
      <c r="D71" s="4"/>
      <c r="E71" s="4"/>
      <c r="F71" s="4"/>
      <c r="G71" s="4"/>
      <c r="H71" s="4"/>
      <c r="I71" s="159"/>
      <c r="J71" s="6"/>
      <c r="K71" s="107"/>
      <c r="L71" s="4"/>
      <c r="M71" s="4"/>
      <c r="N71" s="32"/>
      <c r="O71" s="32"/>
      <c r="P71" s="32"/>
      <c r="Q71" s="32"/>
      <c r="R71" s="32"/>
      <c r="S71" s="32"/>
      <c r="T71" s="6"/>
      <c r="U71" s="6"/>
      <c r="V71" s="6"/>
      <c r="W71" s="31"/>
      <c r="X71" s="31"/>
      <c r="Y71" s="31"/>
      <c r="Z71" s="31"/>
      <c r="AA71" s="31"/>
      <c r="AB71" s="31"/>
      <c r="AC71" s="31"/>
      <c r="AD71" s="31"/>
      <c r="AE71" s="31"/>
      <c r="AF71" s="31"/>
      <c r="AG71" s="31"/>
      <c r="AH71" s="31"/>
      <c r="AI71" s="31"/>
      <c r="AJ71" s="31"/>
      <c r="AK71" s="31"/>
      <c r="AL71" s="31"/>
      <c r="AM71" s="31"/>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row>
    <row r="72" spans="1:267" s="33" customFormat="1" ht="15" customHeight="1" x14ac:dyDescent="0.25">
      <c r="A72" s="19" t="s">
        <v>64</v>
      </c>
      <c r="B72" s="391" t="s">
        <v>65</v>
      </c>
      <c r="C72" s="391"/>
      <c r="D72" s="391"/>
      <c r="E72" s="391"/>
      <c r="F72" s="391"/>
      <c r="G72" s="391"/>
      <c r="H72" s="391"/>
      <c r="I72" s="170">
        <f>SUMIF($C$23:$C$68,"SUS 7",$I$23:$I$68)</f>
        <v>0</v>
      </c>
      <c r="J72" s="286" t="s">
        <v>341</v>
      </c>
      <c r="K72" s="107"/>
      <c r="L72" s="4"/>
      <c r="M72" s="4"/>
      <c r="N72" s="4"/>
      <c r="O72" s="4"/>
      <c r="P72" s="4"/>
      <c r="Q72" s="4"/>
      <c r="R72" s="4"/>
      <c r="S72" s="4"/>
      <c r="T72" s="6"/>
      <c r="U72" s="6"/>
      <c r="V72" s="6"/>
      <c r="W72" s="31"/>
      <c r="X72" s="31"/>
      <c r="Y72" s="31"/>
      <c r="Z72" s="31"/>
      <c r="AA72" s="31"/>
      <c r="AB72" s="31"/>
      <c r="AC72" s="31"/>
      <c r="AD72" s="31"/>
      <c r="AE72" s="31"/>
      <c r="AF72" s="31"/>
      <c r="AG72" s="31"/>
      <c r="AH72" s="31"/>
      <c r="AI72" s="31"/>
      <c r="AJ72" s="31"/>
      <c r="AK72" s="31"/>
      <c r="AL72" s="31"/>
      <c r="AM72" s="31"/>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row>
    <row r="73" spans="1:267" s="33" customFormat="1" ht="15" customHeight="1" x14ac:dyDescent="0.25">
      <c r="A73" s="4"/>
      <c r="B73" s="4"/>
      <c r="C73" s="4"/>
      <c r="D73" s="4"/>
      <c r="E73" s="4"/>
      <c r="F73" s="4"/>
      <c r="G73" s="4"/>
      <c r="H73" s="4"/>
      <c r="I73" s="159"/>
      <c r="J73" s="6"/>
      <c r="K73" s="107"/>
      <c r="L73" s="4"/>
      <c r="M73" s="4"/>
      <c r="N73" s="32"/>
      <c r="O73" s="32"/>
      <c r="P73" s="32"/>
      <c r="Q73" s="32"/>
      <c r="R73" s="32"/>
      <c r="S73" s="32"/>
      <c r="T73" s="6"/>
      <c r="U73" s="6"/>
      <c r="V73" s="6"/>
      <c r="W73" s="31"/>
      <c r="X73" s="31"/>
      <c r="Y73" s="31"/>
      <c r="Z73" s="31"/>
      <c r="AA73" s="31"/>
      <c r="AB73" s="31"/>
      <c r="AC73" s="31"/>
      <c r="AD73" s="31"/>
      <c r="AE73" s="31"/>
      <c r="AF73" s="31"/>
      <c r="AG73" s="31"/>
      <c r="AH73" s="31"/>
      <c r="AI73" s="31"/>
      <c r="AJ73" s="31"/>
      <c r="AK73" s="31"/>
      <c r="AL73" s="31"/>
      <c r="AM73" s="31"/>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row>
    <row r="74" spans="1:267" s="33" customFormat="1" ht="15" customHeight="1" x14ac:dyDescent="0.25">
      <c r="A74" s="19" t="s">
        <v>66</v>
      </c>
      <c r="B74" s="391" t="s">
        <v>67</v>
      </c>
      <c r="C74" s="391"/>
      <c r="D74" s="391"/>
      <c r="E74" s="391"/>
      <c r="F74" s="391"/>
      <c r="G74" s="391"/>
      <c r="H74" s="391"/>
      <c r="I74" s="170">
        <f>SUMIF($C$23:$C$68,"SI 8",$I$23:$I$68)</f>
        <v>0</v>
      </c>
      <c r="J74" s="286" t="s">
        <v>341</v>
      </c>
      <c r="K74" s="107"/>
      <c r="L74" s="4"/>
      <c r="M74" s="4"/>
      <c r="N74" s="4"/>
      <c r="O74" s="4"/>
      <c r="P74" s="4"/>
      <c r="Q74" s="4"/>
      <c r="R74" s="4"/>
      <c r="S74" s="4"/>
      <c r="T74" s="6"/>
      <c r="U74" s="6"/>
      <c r="V74" s="6"/>
      <c r="W74" s="31"/>
      <c r="X74" s="31"/>
      <c r="Y74" s="31"/>
      <c r="Z74" s="31"/>
      <c r="AA74" s="31"/>
      <c r="AB74" s="31"/>
      <c r="AC74" s="31"/>
      <c r="AD74" s="31"/>
      <c r="AE74" s="31"/>
      <c r="AF74" s="31"/>
      <c r="AG74" s="31"/>
      <c r="AH74" s="31"/>
      <c r="AI74" s="31"/>
      <c r="AJ74" s="31"/>
      <c r="AK74" s="31"/>
      <c r="AL74" s="31"/>
      <c r="AM74" s="31"/>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row>
    <row r="75" spans="1:267" s="33" customFormat="1" ht="15" customHeight="1" x14ac:dyDescent="0.25">
      <c r="A75" s="4"/>
      <c r="B75" s="4"/>
      <c r="C75" s="4"/>
      <c r="D75" s="4"/>
      <c r="E75" s="4"/>
      <c r="F75" s="4"/>
      <c r="G75" s="4"/>
      <c r="H75" s="4"/>
      <c r="I75" s="159"/>
      <c r="J75" s="6"/>
      <c r="K75" s="107"/>
      <c r="L75" s="4"/>
      <c r="M75" s="4"/>
      <c r="N75" s="32"/>
      <c r="O75" s="32"/>
      <c r="P75" s="32"/>
      <c r="Q75" s="32"/>
      <c r="R75" s="32"/>
      <c r="S75" s="32"/>
      <c r="T75" s="6"/>
      <c r="U75" s="6"/>
      <c r="V75" s="6"/>
      <c r="W75" s="31"/>
      <c r="X75" s="31"/>
      <c r="Y75" s="31"/>
      <c r="Z75" s="31"/>
      <c r="AA75" s="31"/>
      <c r="AB75" s="31"/>
      <c r="AC75" s="31"/>
      <c r="AD75" s="31"/>
      <c r="AE75" s="31"/>
      <c r="AF75" s="31"/>
      <c r="AG75" s="31"/>
      <c r="AH75" s="31"/>
      <c r="AI75" s="31"/>
      <c r="AJ75" s="31"/>
      <c r="AK75" s="31"/>
      <c r="AL75" s="31"/>
      <c r="AM75" s="31"/>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row>
    <row r="76" spans="1:267" s="33" customFormat="1" ht="15" customHeight="1" x14ac:dyDescent="0.25">
      <c r="A76" s="19" t="s">
        <v>68</v>
      </c>
      <c r="B76" s="391" t="s">
        <v>69</v>
      </c>
      <c r="C76" s="391"/>
      <c r="D76" s="391"/>
      <c r="E76" s="391"/>
      <c r="F76" s="391"/>
      <c r="G76" s="391"/>
      <c r="H76" s="391"/>
      <c r="I76" s="170">
        <f>SUMIF($C$23:$C$68,"SD 9",$I$23:$I$68)</f>
        <v>0</v>
      </c>
      <c r="J76" s="286" t="s">
        <v>341</v>
      </c>
      <c r="K76" s="107"/>
      <c r="L76" s="4"/>
      <c r="M76" s="4"/>
      <c r="N76" s="4"/>
      <c r="O76" s="4"/>
      <c r="P76" s="4"/>
      <c r="Q76" s="4"/>
      <c r="R76" s="4"/>
      <c r="S76" s="4"/>
      <c r="T76" s="6"/>
      <c r="U76" s="6"/>
      <c r="V76" s="6"/>
      <c r="W76" s="31"/>
      <c r="X76" s="31"/>
      <c r="Y76" s="31"/>
      <c r="Z76" s="31"/>
      <c r="AA76" s="31"/>
      <c r="AB76" s="31"/>
      <c r="AC76" s="31"/>
      <c r="AD76" s="31"/>
      <c r="AE76" s="31"/>
      <c r="AF76" s="31"/>
      <c r="AG76" s="31"/>
      <c r="AH76" s="31"/>
      <c r="AI76" s="31"/>
      <c r="AJ76" s="31"/>
      <c r="AK76" s="31"/>
      <c r="AL76" s="31"/>
      <c r="AM76" s="31"/>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row>
    <row r="77" spans="1:267" s="33" customFormat="1" ht="15" customHeight="1" x14ac:dyDescent="0.25">
      <c r="A77" s="100"/>
      <c r="B77" s="4"/>
      <c r="C77" s="100"/>
      <c r="D77" s="7"/>
      <c r="E77" s="102"/>
      <c r="F77" s="7"/>
      <c r="G77" s="7"/>
      <c r="H77" s="4"/>
      <c r="I77" s="171"/>
      <c r="J77" s="95"/>
      <c r="K77" s="107"/>
      <c r="L77" s="4"/>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row>
    <row r="78" spans="1:267" ht="15" customHeight="1" x14ac:dyDescent="0.25">
      <c r="A78" s="19" t="s">
        <v>70</v>
      </c>
      <c r="B78" s="391" t="s">
        <v>71</v>
      </c>
      <c r="C78" s="391"/>
      <c r="D78" s="391"/>
      <c r="E78" s="391"/>
      <c r="F78" s="391"/>
      <c r="G78" s="391"/>
      <c r="H78" s="386"/>
      <c r="I78" s="170">
        <f>SUMIF($C$23:$C$68,"SAA 10",$I$23:$I$68)</f>
        <v>0</v>
      </c>
      <c r="J78" s="286" t="s">
        <v>341</v>
      </c>
      <c r="K78" s="107"/>
      <c r="L78" s="4"/>
    </row>
    <row r="79" spans="1:267" s="4" customFormat="1" ht="15" customHeight="1" x14ac:dyDescent="0.25">
      <c r="A79" s="109"/>
      <c r="B79" s="125"/>
      <c r="C79" s="109"/>
      <c r="D79" s="37"/>
      <c r="E79" s="37"/>
      <c r="F79" s="37"/>
      <c r="G79" s="37"/>
      <c r="H79" s="37"/>
      <c r="I79" s="126"/>
      <c r="J79" s="37"/>
      <c r="K79" s="107"/>
      <c r="M79" s="49"/>
      <c r="N79" s="49"/>
      <c r="O79" s="49"/>
      <c r="P79" s="49"/>
      <c r="Q79" s="49"/>
      <c r="R79" s="49"/>
      <c r="S79" s="49"/>
      <c r="T79" s="49"/>
      <c r="U79" s="49"/>
      <c r="V79" s="49"/>
      <c r="W79" s="49"/>
      <c r="X79" s="49"/>
      <c r="Y79" s="49"/>
      <c r="Z79" s="49"/>
      <c r="AA79" s="49"/>
      <c r="AB79" s="49"/>
      <c r="AC79" s="49"/>
      <c r="AD79" s="49"/>
      <c r="AE79" s="49"/>
      <c r="AF79" s="49"/>
      <c r="AG79" s="49"/>
      <c r="AH79" s="49"/>
      <c r="AI79" s="49"/>
      <c r="AJ79" s="49"/>
    </row>
    <row r="80" spans="1:267" s="4" customFormat="1" ht="15" customHeight="1" x14ac:dyDescent="0.25">
      <c r="A80" s="108"/>
      <c r="B80" s="125"/>
      <c r="C80" s="109"/>
      <c r="D80" s="37"/>
      <c r="E80" s="37"/>
      <c r="F80" s="37"/>
      <c r="G80" s="37"/>
      <c r="H80" s="37"/>
      <c r="I80" s="126"/>
      <c r="J80" s="38"/>
      <c r="K80" s="107"/>
      <c r="M80" s="49"/>
      <c r="N80" s="49"/>
      <c r="O80" s="49"/>
      <c r="P80" s="49"/>
      <c r="Q80" s="49"/>
      <c r="R80" s="49"/>
      <c r="S80" s="49"/>
      <c r="T80" s="49"/>
      <c r="U80" s="49"/>
      <c r="V80" s="49"/>
      <c r="W80" s="49"/>
      <c r="X80" s="49"/>
      <c r="Y80" s="49"/>
      <c r="Z80" s="49"/>
      <c r="AA80" s="49"/>
      <c r="AB80" s="49"/>
      <c r="AC80" s="49"/>
      <c r="AD80" s="49"/>
      <c r="AE80" s="49"/>
      <c r="AF80" s="49"/>
      <c r="AG80" s="49"/>
      <c r="AH80" s="49"/>
      <c r="AI80" s="49"/>
      <c r="AJ80" s="49"/>
    </row>
    <row r="81" spans="1:36" s="4" customFormat="1" ht="15" customHeight="1" x14ac:dyDescent="0.25">
      <c r="A81" s="714" t="s">
        <v>72</v>
      </c>
      <c r="B81" s="715"/>
      <c r="H81" s="115"/>
      <c r="I81" s="159"/>
      <c r="J81" s="175"/>
      <c r="K81" s="107"/>
      <c r="L81" s="39"/>
      <c r="M81" s="49"/>
      <c r="N81" s="49"/>
      <c r="O81" s="49"/>
      <c r="P81" s="49"/>
      <c r="Q81" s="49"/>
      <c r="R81" s="49"/>
      <c r="S81" s="49"/>
      <c r="T81" s="49"/>
      <c r="U81" s="49"/>
      <c r="V81" s="49"/>
      <c r="W81" s="49"/>
      <c r="X81" s="49"/>
      <c r="Y81" s="49"/>
      <c r="Z81" s="49"/>
      <c r="AA81" s="49"/>
      <c r="AB81" s="49"/>
      <c r="AC81" s="49"/>
      <c r="AD81" s="49"/>
      <c r="AE81" s="49"/>
      <c r="AF81" s="49"/>
      <c r="AG81" s="49"/>
      <c r="AH81" s="49"/>
      <c r="AI81" s="49"/>
      <c r="AJ81" s="49"/>
    </row>
    <row r="82" spans="1:36" s="4" customFormat="1" ht="15" customHeight="1" x14ac:dyDescent="0.25">
      <c r="A82" s="40" t="s">
        <v>340</v>
      </c>
      <c r="B82" s="3" t="s">
        <v>73</v>
      </c>
      <c r="C82" s="7"/>
      <c r="D82" s="155" t="s">
        <v>74</v>
      </c>
      <c r="E82" s="155" t="s">
        <v>342</v>
      </c>
      <c r="F82" s="115"/>
      <c r="G82" s="7"/>
      <c r="H82" s="163"/>
      <c r="I82" s="172" t="s">
        <v>425</v>
      </c>
      <c r="J82" s="155" t="s">
        <v>77</v>
      </c>
      <c r="M82" s="49"/>
      <c r="N82" s="49"/>
      <c r="O82" s="49"/>
      <c r="P82" s="49"/>
      <c r="Q82" s="49"/>
      <c r="R82" s="49"/>
      <c r="S82" s="49"/>
      <c r="T82" s="49"/>
      <c r="U82" s="49"/>
      <c r="V82" s="49"/>
      <c r="W82" s="49"/>
      <c r="X82" s="49"/>
      <c r="Y82" s="49"/>
      <c r="Z82" s="49"/>
      <c r="AA82" s="49"/>
      <c r="AB82" s="49"/>
      <c r="AC82" s="49"/>
      <c r="AD82" s="49"/>
      <c r="AE82" s="49"/>
      <c r="AF82" s="49"/>
      <c r="AG82" s="49"/>
      <c r="AH82" s="49"/>
      <c r="AI82" s="49"/>
      <c r="AJ82" s="49"/>
    </row>
    <row r="83" spans="1:36" s="4" customFormat="1" ht="15" customHeight="1" x14ac:dyDescent="0.25">
      <c r="A83" s="26" t="s">
        <v>78</v>
      </c>
      <c r="B83" s="41" t="s">
        <v>79</v>
      </c>
      <c r="D83" s="399">
        <v>6100</v>
      </c>
      <c r="E83" s="157">
        <f t="shared" ref="E83:E88" si="2">I83*D83</f>
        <v>0</v>
      </c>
      <c r="F83" s="115"/>
      <c r="H83" s="115" t="s">
        <v>78</v>
      </c>
      <c r="I83" s="199">
        <f>SUMIF($C$23:$C$68,"SUP 1",$I$23:$I$68)</f>
        <v>0</v>
      </c>
      <c r="J83" s="173">
        <v>1.4</v>
      </c>
      <c r="M83" s="49"/>
      <c r="N83" s="49"/>
      <c r="O83" s="49"/>
      <c r="P83" s="49"/>
      <c r="Q83" s="49"/>
      <c r="R83" s="49"/>
      <c r="S83" s="49"/>
      <c r="T83" s="49"/>
      <c r="U83" s="49"/>
      <c r="V83" s="49"/>
      <c r="W83" s="49"/>
      <c r="X83" s="49"/>
      <c r="Y83" s="49"/>
      <c r="Z83" s="49"/>
      <c r="AA83" s="49"/>
      <c r="AB83" s="49"/>
      <c r="AC83" s="49"/>
      <c r="AD83" s="49"/>
      <c r="AE83" s="49"/>
      <c r="AF83" s="49"/>
      <c r="AG83" s="49"/>
      <c r="AH83" s="49"/>
      <c r="AI83" s="49"/>
      <c r="AJ83" s="49"/>
    </row>
    <row r="84" spans="1:36" s="4" customFormat="1" ht="15" customHeight="1" x14ac:dyDescent="0.25">
      <c r="A84" s="26" t="s">
        <v>80</v>
      </c>
      <c r="B84" s="26" t="s">
        <v>81</v>
      </c>
      <c r="D84" s="399">
        <v>9000</v>
      </c>
      <c r="E84" s="157">
        <f t="shared" si="2"/>
        <v>0</v>
      </c>
      <c r="F84" s="115"/>
      <c r="H84" s="115" t="s">
        <v>80</v>
      </c>
      <c r="I84" s="199">
        <f>SUMIF($C$23:$C$68,"SUP 2",$I$23:$I$68)</f>
        <v>0</v>
      </c>
      <c r="J84" s="174">
        <v>1.45</v>
      </c>
      <c r="M84" s="49"/>
      <c r="N84" s="49"/>
      <c r="O84" s="49"/>
      <c r="P84" s="49"/>
      <c r="Q84" s="49"/>
      <c r="R84" s="49"/>
      <c r="S84" s="49"/>
      <c r="T84" s="49"/>
      <c r="U84" s="49"/>
      <c r="V84" s="49"/>
      <c r="W84" s="49"/>
      <c r="X84" s="49"/>
      <c r="Y84" s="49"/>
      <c r="Z84" s="49"/>
      <c r="AA84" s="49"/>
      <c r="AB84" s="49"/>
      <c r="AC84" s="49"/>
      <c r="AD84" s="49"/>
      <c r="AE84" s="49"/>
      <c r="AF84" s="49"/>
      <c r="AG84" s="49"/>
      <c r="AH84" s="49"/>
      <c r="AI84" s="49"/>
      <c r="AJ84" s="49"/>
    </row>
    <row r="85" spans="1:36" s="4" customFormat="1" ht="15" customHeight="1" x14ac:dyDescent="0.25">
      <c r="A85" s="26" t="s">
        <v>82</v>
      </c>
      <c r="B85" s="43" t="s">
        <v>83</v>
      </c>
      <c r="C85" s="379"/>
      <c r="D85" s="399">
        <v>7200</v>
      </c>
      <c r="E85" s="157">
        <f t="shared" si="2"/>
        <v>0</v>
      </c>
      <c r="F85" s="115"/>
      <c r="H85" s="115" t="s">
        <v>82</v>
      </c>
      <c r="I85" s="199">
        <f>SUMIF($C$23:$C$68,"SUP 3",$I$23:$I$68)</f>
        <v>0</v>
      </c>
      <c r="J85" s="174">
        <v>1.24</v>
      </c>
      <c r="M85" s="49"/>
      <c r="N85" s="49"/>
      <c r="O85" s="49"/>
      <c r="P85" s="49"/>
      <c r="Q85" s="49"/>
      <c r="R85" s="49"/>
      <c r="S85" s="49"/>
      <c r="T85" s="49"/>
      <c r="U85" s="49"/>
      <c r="V85" s="49"/>
      <c r="W85" s="49"/>
      <c r="X85" s="49"/>
      <c r="Y85" s="49"/>
      <c r="Z85" s="49"/>
      <c r="AA85" s="49"/>
      <c r="AB85" s="49"/>
      <c r="AC85" s="49"/>
      <c r="AD85" s="49"/>
      <c r="AE85" s="49"/>
      <c r="AF85" s="49"/>
      <c r="AG85" s="49"/>
      <c r="AH85" s="49"/>
      <c r="AI85" s="49"/>
      <c r="AJ85" s="49"/>
    </row>
    <row r="86" spans="1:36" s="4" customFormat="1" ht="15" customHeight="1" x14ac:dyDescent="0.25">
      <c r="A86" s="26" t="s">
        <v>84</v>
      </c>
      <c r="B86" s="43" t="s">
        <v>85</v>
      </c>
      <c r="C86" s="379"/>
      <c r="D86" s="399">
        <v>3600</v>
      </c>
      <c r="E86" s="157">
        <f t="shared" si="2"/>
        <v>0</v>
      </c>
      <c r="F86" s="115"/>
      <c r="H86" s="115" t="s">
        <v>84</v>
      </c>
      <c r="I86" s="199">
        <f>SUMIF($C$23:$C$68,"SUP 4",$I$23:$I$68)</f>
        <v>0</v>
      </c>
      <c r="J86" s="174">
        <v>1.19</v>
      </c>
      <c r="M86" s="49"/>
      <c r="N86" s="49"/>
      <c r="O86" s="49"/>
      <c r="P86" s="49"/>
      <c r="Q86" s="49"/>
      <c r="R86" s="49"/>
      <c r="S86" s="49"/>
      <c r="T86" s="49"/>
      <c r="U86" s="49"/>
      <c r="V86" s="49"/>
      <c r="W86" s="49"/>
      <c r="X86" s="49"/>
      <c r="Y86" s="49"/>
      <c r="Z86" s="49"/>
      <c r="AA86" s="49"/>
      <c r="AB86" s="49"/>
      <c r="AC86" s="49"/>
      <c r="AD86" s="49"/>
      <c r="AE86" s="49"/>
      <c r="AF86" s="49"/>
      <c r="AG86" s="49"/>
      <c r="AH86" s="49"/>
      <c r="AI86" s="49"/>
      <c r="AJ86" s="49"/>
    </row>
    <row r="87" spans="1:36" s="4" customFormat="1" ht="15" customHeight="1" x14ac:dyDescent="0.25">
      <c r="A87" s="26" t="s">
        <v>86</v>
      </c>
      <c r="B87" s="43" t="s">
        <v>87</v>
      </c>
      <c r="C87" s="379"/>
      <c r="D87" s="399">
        <v>6300</v>
      </c>
      <c r="E87" s="157">
        <f t="shared" si="2"/>
        <v>0</v>
      </c>
      <c r="F87" s="115"/>
      <c r="H87" s="115" t="s">
        <v>86</v>
      </c>
      <c r="I87" s="199">
        <f>SUMIF($C$23:$C$68,"SUP 5",$I$23:$I$68)</f>
        <v>0</v>
      </c>
      <c r="J87" s="174">
        <v>1.35</v>
      </c>
      <c r="M87" s="49"/>
      <c r="N87" s="49"/>
      <c r="O87" s="49"/>
      <c r="P87" s="49"/>
      <c r="Q87" s="49"/>
      <c r="R87" s="49"/>
      <c r="S87" s="49"/>
      <c r="T87" s="49"/>
      <c r="U87" s="49"/>
      <c r="V87" s="49"/>
      <c r="W87" s="49"/>
      <c r="X87" s="49"/>
      <c r="Y87" s="49"/>
      <c r="Z87" s="49"/>
      <c r="AA87" s="49"/>
      <c r="AB87" s="49"/>
      <c r="AC87" s="49"/>
      <c r="AD87" s="49"/>
      <c r="AE87" s="49"/>
      <c r="AF87" s="49"/>
      <c r="AG87" s="49"/>
      <c r="AH87" s="49"/>
      <c r="AI87" s="49"/>
      <c r="AJ87" s="49"/>
    </row>
    <row r="88" spans="1:36" s="4" customFormat="1" ht="15" customHeight="1" x14ac:dyDescent="0.25">
      <c r="A88" s="26" t="s">
        <v>88</v>
      </c>
      <c r="B88" s="43" t="s">
        <v>89</v>
      </c>
      <c r="C88" s="379"/>
      <c r="D88" s="399">
        <v>8900</v>
      </c>
      <c r="E88" s="157">
        <f t="shared" si="2"/>
        <v>0</v>
      </c>
      <c r="F88" s="115"/>
      <c r="H88" s="115" t="s">
        <v>88</v>
      </c>
      <c r="I88" s="200">
        <f>SUMIF($C$23:$C$68,"SUP 6",$I$23:$I$68)</f>
        <v>0</v>
      </c>
      <c r="J88" s="174">
        <v>1.83</v>
      </c>
      <c r="M88" s="49"/>
      <c r="N88" s="49"/>
      <c r="O88" s="49"/>
      <c r="P88" s="49"/>
      <c r="Q88" s="49"/>
      <c r="R88" s="49"/>
      <c r="S88" s="49"/>
      <c r="T88" s="49"/>
      <c r="U88" s="49"/>
      <c r="V88" s="49"/>
      <c r="W88" s="49"/>
      <c r="X88" s="49"/>
      <c r="Y88" s="49"/>
      <c r="Z88" s="49"/>
      <c r="AA88" s="49"/>
      <c r="AB88" s="49"/>
      <c r="AC88" s="49"/>
      <c r="AD88" s="49"/>
      <c r="AE88" s="49"/>
      <c r="AF88" s="49"/>
      <c r="AG88" s="49"/>
      <c r="AH88" s="49"/>
      <c r="AI88" s="49"/>
      <c r="AJ88" s="49"/>
    </row>
    <row r="89" spans="1:36" s="4" customFormat="1" ht="15" customHeight="1" thickBot="1" x14ac:dyDescent="0.3">
      <c r="A89" s="111"/>
      <c r="B89" s="47"/>
      <c r="C89" s="47"/>
      <c r="D89" s="165" t="s">
        <v>62</v>
      </c>
      <c r="E89" s="203">
        <f>SUM(E83:F88)</f>
        <v>0</v>
      </c>
      <c r="F89" s="115"/>
      <c r="H89" s="163" t="s">
        <v>90</v>
      </c>
      <c r="I89" s="158">
        <f>SUM(I83:I88)</f>
        <v>0</v>
      </c>
      <c r="J89" s="196">
        <v>1</v>
      </c>
      <c r="M89" s="49"/>
      <c r="N89" s="49"/>
      <c r="O89" s="49"/>
      <c r="P89" s="49"/>
      <c r="Q89" s="49"/>
      <c r="R89" s="49"/>
      <c r="S89" s="49"/>
      <c r="T89" s="49"/>
      <c r="U89" s="49"/>
      <c r="V89" s="49"/>
      <c r="W89" s="49"/>
      <c r="X89" s="49"/>
      <c r="Y89" s="49"/>
      <c r="Z89" s="49"/>
      <c r="AA89" s="49"/>
      <c r="AB89" s="49"/>
      <c r="AC89" s="49"/>
      <c r="AD89" s="49"/>
      <c r="AE89" s="49"/>
      <c r="AF89" s="49"/>
      <c r="AG89" s="49"/>
      <c r="AH89" s="49"/>
      <c r="AI89" s="49"/>
      <c r="AJ89" s="49"/>
    </row>
    <row r="90" spans="1:36" s="4" customFormat="1" ht="15" customHeight="1" thickTop="1" x14ac:dyDescent="0.25">
      <c r="A90" s="112"/>
      <c r="D90" s="166"/>
      <c r="E90" s="167"/>
      <c r="F90" s="115"/>
      <c r="H90" s="115"/>
      <c r="I90" s="159"/>
      <c r="J90" s="175"/>
      <c r="M90" s="49"/>
      <c r="N90" s="49"/>
      <c r="O90" s="49"/>
      <c r="P90" s="49"/>
      <c r="Q90" s="49"/>
      <c r="R90" s="49"/>
      <c r="S90" s="49"/>
      <c r="T90" s="49"/>
      <c r="U90" s="49"/>
      <c r="V90" s="49"/>
      <c r="W90" s="49"/>
      <c r="X90" s="49"/>
      <c r="Y90" s="49"/>
      <c r="Z90" s="49"/>
      <c r="AA90" s="49"/>
      <c r="AB90" s="49"/>
      <c r="AC90" s="49"/>
      <c r="AD90" s="49"/>
      <c r="AE90" s="49"/>
      <c r="AF90" s="49"/>
      <c r="AG90" s="49"/>
      <c r="AH90" s="49"/>
      <c r="AI90" s="49"/>
      <c r="AJ90" s="49"/>
    </row>
    <row r="91" spans="1:36" s="4" customFormat="1" ht="15" customHeight="1" thickBot="1" x14ac:dyDescent="0.3">
      <c r="A91" s="40" t="s">
        <v>91</v>
      </c>
      <c r="B91" s="3" t="s">
        <v>92</v>
      </c>
      <c r="D91" s="166"/>
      <c r="E91" s="167"/>
      <c r="F91" s="115"/>
      <c r="H91" s="163" t="s">
        <v>93</v>
      </c>
      <c r="I91" s="158">
        <f>(I83*J83)+(I84*J84)+(I85*J85)+(I86*J86)+(I87*J87)+(I88*J88)</f>
        <v>0</v>
      </c>
      <c r="J91" s="196" t="e">
        <f>J89/I89*I91</f>
        <v>#DIV/0!</v>
      </c>
      <c r="M91" s="49"/>
      <c r="N91" s="49"/>
      <c r="O91" s="49"/>
      <c r="P91" s="49"/>
      <c r="Q91" s="49"/>
      <c r="R91" s="49"/>
      <c r="S91" s="49"/>
      <c r="T91" s="49"/>
      <c r="U91" s="49"/>
      <c r="V91" s="49"/>
      <c r="W91" s="49"/>
      <c r="X91" s="49"/>
      <c r="Y91" s="49"/>
      <c r="Z91" s="49"/>
      <c r="AA91" s="49"/>
      <c r="AB91" s="49"/>
      <c r="AC91" s="49"/>
      <c r="AD91" s="49"/>
      <c r="AE91" s="49"/>
      <c r="AF91" s="49"/>
      <c r="AG91" s="49"/>
      <c r="AH91" s="49"/>
      <c r="AI91" s="49"/>
      <c r="AJ91" s="49"/>
    </row>
    <row r="92" spans="1:36" s="4" customFormat="1" ht="15" customHeight="1" thickTop="1" x14ac:dyDescent="0.25">
      <c r="A92" s="379"/>
      <c r="B92" s="379"/>
      <c r="D92" s="155" t="s">
        <v>74</v>
      </c>
      <c r="E92" s="155" t="s">
        <v>346</v>
      </c>
      <c r="F92" s="167"/>
      <c r="H92" s="115"/>
      <c r="I92" s="159"/>
      <c r="J92" s="175"/>
      <c r="M92" s="49"/>
      <c r="N92" s="49"/>
      <c r="O92" s="49"/>
      <c r="P92" s="49"/>
      <c r="Q92" s="49"/>
      <c r="R92" s="49"/>
      <c r="S92" s="49"/>
      <c r="T92" s="49"/>
      <c r="U92" s="49"/>
      <c r="V92" s="49"/>
      <c r="W92" s="49"/>
      <c r="X92" s="49"/>
      <c r="Y92" s="49"/>
      <c r="Z92" s="49"/>
      <c r="AA92" s="49"/>
      <c r="AB92" s="49"/>
      <c r="AC92" s="49"/>
      <c r="AD92" s="49"/>
      <c r="AE92" s="49"/>
      <c r="AF92" s="49"/>
      <c r="AG92" s="49"/>
      <c r="AH92" s="49"/>
      <c r="AI92" s="49"/>
      <c r="AJ92" s="49"/>
    </row>
    <row r="93" spans="1:36" s="4" customFormat="1" ht="15" customHeight="1" thickBot="1" x14ac:dyDescent="0.3">
      <c r="A93" s="40" t="s">
        <v>70</v>
      </c>
      <c r="B93" s="3" t="s">
        <v>95</v>
      </c>
      <c r="C93" s="379"/>
      <c r="D93" s="399">
        <v>300</v>
      </c>
      <c r="E93" s="157">
        <f>D93*I93</f>
        <v>0</v>
      </c>
      <c r="F93" s="167"/>
      <c r="H93" s="163" t="s">
        <v>96</v>
      </c>
      <c r="I93" s="158">
        <f>I78</f>
        <v>0</v>
      </c>
      <c r="J93" s="175"/>
      <c r="M93" s="49"/>
      <c r="N93" s="49"/>
      <c r="O93" s="49"/>
      <c r="P93" s="49"/>
      <c r="Q93" s="49"/>
      <c r="R93" s="49"/>
      <c r="S93" s="49"/>
      <c r="T93" s="49"/>
      <c r="U93" s="49"/>
      <c r="V93" s="49"/>
      <c r="W93" s="49"/>
      <c r="X93" s="49"/>
      <c r="Y93" s="49"/>
      <c r="Z93" s="49"/>
      <c r="AA93" s="49"/>
      <c r="AB93" s="49"/>
      <c r="AC93" s="49"/>
      <c r="AD93" s="49"/>
      <c r="AE93" s="49"/>
      <c r="AF93" s="49"/>
      <c r="AG93" s="49"/>
      <c r="AH93" s="49"/>
      <c r="AI93" s="49"/>
      <c r="AJ93" s="49"/>
    </row>
    <row r="94" spans="1:36" s="4" customFormat="1" ht="15" customHeight="1" thickTop="1" thickBot="1" x14ac:dyDescent="0.3">
      <c r="A94" s="44"/>
      <c r="D94" s="165" t="s">
        <v>97</v>
      </c>
      <c r="E94" s="203">
        <f>SUM(E93)</f>
        <v>0</v>
      </c>
      <c r="F94" s="167"/>
      <c r="I94" s="107"/>
      <c r="J94" s="39"/>
      <c r="M94" s="49"/>
      <c r="N94" s="49"/>
      <c r="O94" s="49"/>
      <c r="P94" s="49"/>
      <c r="Q94" s="49"/>
      <c r="R94" s="49"/>
      <c r="S94" s="49"/>
      <c r="T94" s="49"/>
      <c r="U94" s="49"/>
      <c r="V94" s="49"/>
      <c r="W94" s="49"/>
      <c r="X94" s="49"/>
      <c r="Y94" s="49"/>
      <c r="Z94" s="49"/>
      <c r="AA94" s="49"/>
      <c r="AB94" s="49"/>
      <c r="AC94" s="49"/>
      <c r="AD94" s="49"/>
      <c r="AE94" s="49"/>
      <c r="AF94" s="49"/>
      <c r="AG94" s="49"/>
      <c r="AH94" s="49"/>
      <c r="AI94" s="49"/>
      <c r="AJ94" s="49"/>
    </row>
    <row r="95" spans="1:36" s="4" customFormat="1" ht="15" customHeight="1" thickTop="1" x14ac:dyDescent="0.25">
      <c r="A95" s="50"/>
      <c r="B95" s="383"/>
      <c r="C95" s="383"/>
      <c r="D95" s="121"/>
      <c r="E95" s="124"/>
      <c r="F95" s="194"/>
      <c r="G95" s="383"/>
      <c r="H95" s="383"/>
      <c r="I95" s="383"/>
      <c r="J95" s="51"/>
      <c r="M95" s="49"/>
      <c r="N95" s="49"/>
      <c r="O95" s="49"/>
      <c r="P95" s="49"/>
      <c r="Q95" s="49"/>
      <c r="R95" s="49"/>
      <c r="S95" s="49"/>
      <c r="T95" s="49"/>
      <c r="U95" s="49"/>
      <c r="V95" s="49"/>
      <c r="W95" s="49"/>
      <c r="X95" s="49"/>
      <c r="Y95" s="49"/>
      <c r="Z95" s="49"/>
      <c r="AA95" s="49"/>
      <c r="AB95" s="49"/>
      <c r="AC95" s="49"/>
      <c r="AD95" s="49"/>
      <c r="AE95" s="49"/>
      <c r="AF95" s="49"/>
      <c r="AG95" s="49"/>
      <c r="AH95" s="49"/>
      <c r="AI95" s="49"/>
      <c r="AJ95" s="49"/>
    </row>
    <row r="96" spans="1:36" s="4" customFormat="1" ht="15" customHeight="1" x14ac:dyDescent="0.25">
      <c r="A96" s="44"/>
      <c r="D96" s="45"/>
      <c r="E96" s="154"/>
      <c r="F96" s="48"/>
      <c r="J96" s="39"/>
      <c r="M96" s="49"/>
      <c r="N96" s="49"/>
      <c r="O96" s="49"/>
      <c r="P96" s="49"/>
      <c r="Q96" s="49"/>
      <c r="R96" s="49"/>
      <c r="S96" s="49"/>
      <c r="T96" s="49"/>
      <c r="U96" s="49"/>
      <c r="V96" s="49"/>
      <c r="W96" s="49"/>
      <c r="X96" s="49"/>
      <c r="Y96" s="49"/>
      <c r="Z96" s="49"/>
      <c r="AA96" s="49"/>
      <c r="AB96" s="49"/>
      <c r="AC96" s="49"/>
      <c r="AD96" s="49"/>
      <c r="AE96" s="49"/>
      <c r="AF96" s="49"/>
      <c r="AG96" s="49"/>
      <c r="AH96" s="49"/>
      <c r="AI96" s="49"/>
      <c r="AJ96" s="49"/>
    </row>
    <row r="97" spans="1:36" s="4" customFormat="1" ht="15" customHeight="1" x14ac:dyDescent="0.25">
      <c r="A97" s="714" t="s">
        <v>98</v>
      </c>
      <c r="B97" s="715"/>
      <c r="F97" s="48"/>
      <c r="J97" s="39"/>
      <c r="M97" s="49"/>
      <c r="N97" s="49"/>
      <c r="O97" s="49"/>
      <c r="P97" s="49"/>
      <c r="Q97" s="49"/>
      <c r="R97" s="49"/>
      <c r="S97" s="49"/>
      <c r="T97" s="49"/>
      <c r="U97" s="49"/>
      <c r="V97" s="49"/>
      <c r="W97" s="49"/>
      <c r="X97" s="49"/>
      <c r="Y97" s="49"/>
      <c r="Z97" s="49"/>
      <c r="AA97" s="49"/>
      <c r="AB97" s="49"/>
      <c r="AC97" s="49"/>
      <c r="AD97" s="49"/>
      <c r="AE97" s="49"/>
      <c r="AF97" s="49"/>
      <c r="AG97" s="49"/>
      <c r="AH97" s="49"/>
      <c r="AI97" s="49"/>
      <c r="AJ97" s="49"/>
    </row>
    <row r="98" spans="1:36" s="7" customFormat="1" ht="15" customHeight="1" x14ac:dyDescent="0.25">
      <c r="A98" s="40" t="s">
        <v>99</v>
      </c>
      <c r="B98" s="40" t="s">
        <v>100</v>
      </c>
      <c r="C98" s="56" t="s">
        <v>101</v>
      </c>
      <c r="D98" s="164" t="s">
        <v>102</v>
      </c>
      <c r="E98" s="168">
        <f>E94+E89</f>
        <v>0</v>
      </c>
      <c r="F98" s="57">
        <v>1</v>
      </c>
      <c r="G98" s="4"/>
      <c r="J98" s="59"/>
      <c r="K98" s="4"/>
      <c r="L98" s="4"/>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row>
    <row r="99" spans="1:36" s="4" customFormat="1" ht="15" customHeight="1" x14ac:dyDescent="0.25">
      <c r="A99" s="22">
        <v>1</v>
      </c>
      <c r="B99" s="136" t="s">
        <v>103</v>
      </c>
      <c r="C99" s="180">
        <v>0</v>
      </c>
      <c r="D99" s="157">
        <f>$E$98/$F$98*C99</f>
        <v>0</v>
      </c>
      <c r="E99" s="162" t="s">
        <v>8</v>
      </c>
      <c r="F99" s="167"/>
      <c r="J99" s="39"/>
      <c r="M99" s="49"/>
      <c r="N99" s="49"/>
      <c r="O99" s="49"/>
      <c r="P99" s="49"/>
      <c r="Q99" s="49"/>
      <c r="R99" s="49"/>
      <c r="S99" s="49"/>
      <c r="T99" s="49"/>
      <c r="U99" s="49"/>
      <c r="V99" s="49"/>
      <c r="W99" s="49"/>
      <c r="X99" s="49"/>
      <c r="Y99" s="49"/>
      <c r="Z99" s="49"/>
      <c r="AA99" s="49"/>
      <c r="AB99" s="49"/>
      <c r="AC99" s="49"/>
      <c r="AD99" s="49"/>
      <c r="AE99" s="49"/>
      <c r="AF99" s="49"/>
      <c r="AG99" s="49"/>
      <c r="AH99" s="49"/>
      <c r="AI99" s="49"/>
      <c r="AJ99" s="49"/>
    </row>
    <row r="100" spans="1:36" s="4" customFormat="1" ht="15" customHeight="1" x14ac:dyDescent="0.25">
      <c r="A100" s="22">
        <v>2</v>
      </c>
      <c r="B100" s="136" t="s">
        <v>104</v>
      </c>
      <c r="C100" s="180" t="s">
        <v>8</v>
      </c>
      <c r="D100" s="181" t="s">
        <v>8</v>
      </c>
      <c r="E100" s="162" t="s">
        <v>105</v>
      </c>
      <c r="F100" s="167"/>
      <c r="J100" s="3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row>
    <row r="101" spans="1:36" s="4" customFormat="1" ht="15" customHeight="1" x14ac:dyDescent="0.25">
      <c r="A101" s="22">
        <v>3</v>
      </c>
      <c r="B101" s="136" t="s">
        <v>106</v>
      </c>
      <c r="C101" s="180" t="s">
        <v>8</v>
      </c>
      <c r="D101" s="181" t="s">
        <v>8</v>
      </c>
      <c r="E101" s="162" t="s">
        <v>105</v>
      </c>
      <c r="F101" s="167"/>
      <c r="J101" s="3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row>
    <row r="102" spans="1:36" s="4" customFormat="1" ht="15" customHeight="1" x14ac:dyDescent="0.25">
      <c r="A102" s="22">
        <v>4</v>
      </c>
      <c r="B102" s="136" t="s">
        <v>107</v>
      </c>
      <c r="C102" s="308" t="s">
        <v>108</v>
      </c>
      <c r="D102" s="157">
        <f>E94/100*75</f>
        <v>0</v>
      </c>
      <c r="E102" s="162" t="str">
        <f>D100</f>
        <v>---</v>
      </c>
      <c r="F102" s="167"/>
      <c r="J102" s="3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row>
    <row r="103" spans="1:36" s="4" customFormat="1" ht="15" customHeight="1" x14ac:dyDescent="0.25">
      <c r="A103" s="22">
        <v>5</v>
      </c>
      <c r="B103" s="136" t="s">
        <v>109</v>
      </c>
      <c r="C103" s="308">
        <v>0.1</v>
      </c>
      <c r="D103" s="157">
        <f>(E98+D99+D102)/F98*C103</f>
        <v>0</v>
      </c>
      <c r="E103" s="162" t="s">
        <v>8</v>
      </c>
      <c r="F103" s="167"/>
      <c r="J103" s="3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row>
    <row r="104" spans="1:36" s="4" customFormat="1" ht="15" customHeight="1" thickBot="1" x14ac:dyDescent="0.3">
      <c r="A104" s="44"/>
      <c r="D104" s="163" t="s">
        <v>110</v>
      </c>
      <c r="E104" s="203">
        <f>E98+(D99+D102+D103)</f>
        <v>0</v>
      </c>
      <c r="F104" s="57"/>
      <c r="G104" s="62"/>
      <c r="H104" s="62"/>
      <c r="J104" s="3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row>
    <row r="105" spans="1:36" s="4" customFormat="1" ht="15" customHeight="1" thickTop="1" x14ac:dyDescent="0.25">
      <c r="A105" s="44"/>
      <c r="D105" s="7"/>
      <c r="E105" s="154"/>
      <c r="F105" s="57"/>
      <c r="G105" s="62"/>
      <c r="H105" s="62"/>
      <c r="J105" s="3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row>
    <row r="106" spans="1:36" s="4" customFormat="1" ht="15" customHeight="1" x14ac:dyDescent="0.25">
      <c r="A106" s="40" t="s">
        <v>99</v>
      </c>
      <c r="B106" s="40" t="s">
        <v>111</v>
      </c>
      <c r="C106" s="749" t="s">
        <v>112</v>
      </c>
      <c r="D106" s="617"/>
      <c r="E106" s="168">
        <f>E104</f>
        <v>0</v>
      </c>
      <c r="F106" s="57"/>
      <c r="G106" s="142"/>
      <c r="H106" s="62"/>
      <c r="J106" s="3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row>
    <row r="107" spans="1:36" s="4" customFormat="1" ht="15" customHeight="1" x14ac:dyDescent="0.25">
      <c r="A107" s="22">
        <v>1</v>
      </c>
      <c r="B107" s="22" t="s">
        <v>113</v>
      </c>
      <c r="C107" s="748" t="s">
        <v>8</v>
      </c>
      <c r="D107" s="602"/>
      <c r="E107" s="162" t="s">
        <v>105</v>
      </c>
      <c r="F107" s="57"/>
      <c r="G107" s="142"/>
      <c r="H107" s="62"/>
      <c r="J107" s="3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row>
    <row r="108" spans="1:36" s="4" customFormat="1" ht="15" customHeight="1" x14ac:dyDescent="0.25">
      <c r="A108" s="22">
        <v>2</v>
      </c>
      <c r="B108" s="22" t="s">
        <v>347</v>
      </c>
      <c r="C108" s="748" t="s">
        <v>8</v>
      </c>
      <c r="D108" s="602"/>
      <c r="E108" s="162" t="s">
        <v>105</v>
      </c>
      <c r="F108" s="57"/>
      <c r="G108" s="142"/>
      <c r="H108" s="62"/>
      <c r="J108" s="3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row>
    <row r="109" spans="1:36" s="4" customFormat="1" ht="15" customHeight="1" x14ac:dyDescent="0.25">
      <c r="A109" s="22">
        <v>3</v>
      </c>
      <c r="B109" s="22" t="s">
        <v>115</v>
      </c>
      <c r="C109" s="748" t="s">
        <v>8</v>
      </c>
      <c r="D109" s="602"/>
      <c r="E109" s="162" t="s">
        <v>105</v>
      </c>
      <c r="F109" s="57"/>
      <c r="G109" s="142"/>
      <c r="H109" s="62"/>
      <c r="J109" s="3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row>
    <row r="110" spans="1:36" s="4" customFormat="1" ht="15" customHeight="1" x14ac:dyDescent="0.25">
      <c r="A110" s="22">
        <v>4</v>
      </c>
      <c r="B110" s="22" t="s">
        <v>116</v>
      </c>
      <c r="C110" s="748" t="s">
        <v>8</v>
      </c>
      <c r="D110" s="602"/>
      <c r="E110" s="205" t="s">
        <v>105</v>
      </c>
      <c r="F110" s="57"/>
      <c r="G110" s="142"/>
      <c r="H110" s="62"/>
      <c r="J110" s="3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row>
    <row r="111" spans="1:36" s="4" customFormat="1" ht="15" customHeight="1" thickBot="1" x14ac:dyDescent="0.3">
      <c r="A111" s="125"/>
      <c r="B111" s="125"/>
      <c r="C111" s="613" t="s">
        <v>117</v>
      </c>
      <c r="D111" s="614"/>
      <c r="E111" s="203">
        <f>E104</f>
        <v>0</v>
      </c>
      <c r="F111" s="143">
        <v>0.4</v>
      </c>
      <c r="G111" s="62" t="s">
        <v>118</v>
      </c>
      <c r="H111" s="62"/>
      <c r="J111" s="3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row>
    <row r="112" spans="1:36" s="4" customFormat="1" ht="15" customHeight="1" thickTop="1" x14ac:dyDescent="0.25">
      <c r="A112" s="50"/>
      <c r="B112" s="383"/>
      <c r="C112" s="383"/>
      <c r="D112" s="383"/>
      <c r="E112" s="383"/>
      <c r="F112" s="383"/>
      <c r="G112" s="383"/>
      <c r="H112" s="383"/>
      <c r="I112" s="383"/>
      <c r="J112" s="51"/>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row>
    <row r="113" spans="1:36" s="4" customFormat="1" ht="15" customHeight="1" x14ac:dyDescent="0.25">
      <c r="A113" s="69"/>
      <c r="B113" s="125"/>
      <c r="C113" s="125"/>
      <c r="D113" s="125"/>
      <c r="E113" s="125"/>
      <c r="F113" s="125"/>
      <c r="G113" s="70"/>
      <c r="H113" s="70"/>
      <c r="I113" s="70"/>
      <c r="J113" s="116"/>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row>
    <row r="114" spans="1:36" s="4" customFormat="1" ht="15" customHeight="1" x14ac:dyDescent="0.25">
      <c r="A114" s="71" t="s">
        <v>119</v>
      </c>
      <c r="B114" s="7"/>
      <c r="C114" s="642" t="s">
        <v>8</v>
      </c>
      <c r="D114" s="601"/>
      <c r="E114" s="602"/>
      <c r="F114" s="49"/>
      <c r="G114" s="49" t="s">
        <v>970</v>
      </c>
      <c r="H114" s="49" t="s">
        <v>970</v>
      </c>
      <c r="I114" s="49" t="s">
        <v>970</v>
      </c>
      <c r="J114" s="117"/>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row>
    <row r="115" spans="1:36" s="4" customFormat="1" ht="15" customHeight="1" x14ac:dyDescent="0.25">
      <c r="A115" s="611" t="s">
        <v>989</v>
      </c>
      <c r="B115" s="648"/>
      <c r="C115" s="642" t="s">
        <v>8</v>
      </c>
      <c r="D115" s="601"/>
      <c r="E115" s="602"/>
      <c r="F115" s="49"/>
      <c r="G115" s="49" t="s">
        <v>970</v>
      </c>
      <c r="H115" s="49" t="s">
        <v>970</v>
      </c>
      <c r="I115" s="49" t="s">
        <v>970</v>
      </c>
      <c r="J115" s="117"/>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row>
    <row r="116" spans="1:36" s="49" customFormat="1" ht="60" customHeight="1" x14ac:dyDescent="0.25">
      <c r="A116" s="72"/>
      <c r="C116" s="639" t="s">
        <v>121</v>
      </c>
      <c r="D116" s="640"/>
      <c r="E116" s="641"/>
      <c r="G116" s="49" t="s">
        <v>970</v>
      </c>
      <c r="H116" s="49" t="s">
        <v>970</v>
      </c>
      <c r="I116" s="49" t="s">
        <v>970</v>
      </c>
      <c r="J116" s="117"/>
      <c r="K116" s="4"/>
      <c r="L116" s="4"/>
    </row>
    <row r="117" spans="1:36" s="4" customFormat="1" ht="15" customHeight="1" x14ac:dyDescent="0.25">
      <c r="A117" s="73"/>
      <c r="C117" s="642" t="s">
        <v>8</v>
      </c>
      <c r="D117" s="601"/>
      <c r="E117" s="602"/>
      <c r="F117" s="49"/>
      <c r="G117" s="49" t="s">
        <v>970</v>
      </c>
      <c r="H117" s="49" t="s">
        <v>970</v>
      </c>
      <c r="I117" s="49" t="s">
        <v>970</v>
      </c>
      <c r="J117" s="117"/>
      <c r="K117" s="131"/>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row>
    <row r="118" spans="1:36" s="4" customFormat="1" ht="15" customHeight="1" x14ac:dyDescent="0.25">
      <c r="A118" s="74"/>
      <c r="B118" s="383"/>
      <c r="C118" s="635"/>
      <c r="D118" s="635"/>
      <c r="E118" s="635"/>
      <c r="F118" s="635"/>
      <c r="G118" s="635"/>
      <c r="H118" s="635"/>
      <c r="I118" s="635"/>
      <c r="J118" s="738"/>
      <c r="K118" s="131"/>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row>
    <row r="119" spans="1:36" s="4" customFormat="1" ht="15" customHeight="1" x14ac:dyDescent="0.25">
      <c r="C119" s="603"/>
      <c r="D119" s="603"/>
      <c r="E119" s="603"/>
      <c r="F119" s="603"/>
      <c r="G119" s="603"/>
      <c r="H119" s="603"/>
      <c r="I119" s="603"/>
      <c r="J119" s="603"/>
      <c r="K119" s="107"/>
    </row>
    <row r="120" spans="1:36" s="4" customFormat="1" ht="15" hidden="1" customHeight="1" outlineLevel="1" x14ac:dyDescent="0.25">
      <c r="B120" s="80" t="s">
        <v>8</v>
      </c>
      <c r="D120" s="81" t="s">
        <v>1083</v>
      </c>
      <c r="E120" s="81" t="s">
        <v>1187</v>
      </c>
      <c r="F120" s="81" t="s">
        <v>1188</v>
      </c>
      <c r="G120" s="81" t="s">
        <v>1189</v>
      </c>
      <c r="H120" s="81" t="s">
        <v>1190</v>
      </c>
      <c r="I120" s="81" t="s">
        <v>1191</v>
      </c>
      <c r="J120" s="81" t="s">
        <v>1192</v>
      </c>
      <c r="K120" s="82" t="s">
        <v>70</v>
      </c>
    </row>
    <row r="121" spans="1:36" s="4" customFormat="1" ht="15" hidden="1" customHeight="1" outlineLevel="1" x14ac:dyDescent="0.25">
      <c r="B121" s="26" t="s">
        <v>1213</v>
      </c>
      <c r="C121" s="597"/>
      <c r="D121" s="26" t="s">
        <v>1193</v>
      </c>
      <c r="E121" s="83">
        <v>4700</v>
      </c>
      <c r="F121" s="83">
        <v>6000</v>
      </c>
      <c r="G121" s="83">
        <v>5400</v>
      </c>
      <c r="H121" s="157">
        <v>2600</v>
      </c>
      <c r="I121" s="83">
        <v>4500</v>
      </c>
      <c r="J121" s="83">
        <v>6300</v>
      </c>
      <c r="K121" s="84">
        <v>180</v>
      </c>
    </row>
    <row r="122" spans="1:36" s="4" customFormat="1" ht="15" hidden="1" customHeight="1" outlineLevel="1" x14ac:dyDescent="0.25">
      <c r="B122" s="26" t="s">
        <v>1214</v>
      </c>
      <c r="C122" s="597"/>
      <c r="D122" s="26" t="s">
        <v>1194</v>
      </c>
      <c r="E122" s="83">
        <v>6100</v>
      </c>
      <c r="F122" s="83">
        <v>9000</v>
      </c>
      <c r="G122" s="83">
        <v>7200</v>
      </c>
      <c r="H122" s="157">
        <v>3600</v>
      </c>
      <c r="I122" s="83">
        <v>6300</v>
      </c>
      <c r="J122" s="83">
        <v>8900</v>
      </c>
      <c r="K122" s="84">
        <v>300</v>
      </c>
    </row>
    <row r="123" spans="1:36" s="4" customFormat="1" ht="15" hidden="1" customHeight="1" outlineLevel="1" x14ac:dyDescent="0.25">
      <c r="B123" s="26" t="s">
        <v>1215</v>
      </c>
      <c r="C123" s="597"/>
      <c r="D123" s="26" t="s">
        <v>1195</v>
      </c>
      <c r="E123" s="83">
        <v>8300</v>
      </c>
      <c r="F123" s="83">
        <v>11800</v>
      </c>
      <c r="G123" s="83">
        <v>9500</v>
      </c>
      <c r="H123" s="157">
        <v>4700</v>
      </c>
      <c r="I123" s="83">
        <v>9600</v>
      </c>
      <c r="J123" s="83">
        <v>16700</v>
      </c>
      <c r="K123" s="84">
        <v>470</v>
      </c>
    </row>
    <row r="124" spans="1:36" s="4" customFormat="1" ht="15" hidden="1" customHeight="1" outlineLevel="1" x14ac:dyDescent="0.25">
      <c r="B124" s="599"/>
      <c r="C124" s="597"/>
      <c r="D124" s="26" t="s">
        <v>1196</v>
      </c>
      <c r="E124" s="83">
        <v>0</v>
      </c>
      <c r="F124" s="83">
        <v>0</v>
      </c>
      <c r="G124" s="83">
        <v>0</v>
      </c>
      <c r="H124" s="157">
        <v>0</v>
      </c>
      <c r="I124" s="83">
        <v>0</v>
      </c>
      <c r="J124" s="83">
        <v>0</v>
      </c>
      <c r="K124" s="84">
        <v>0</v>
      </c>
    </row>
    <row r="125" spans="1:36" s="4" customFormat="1" ht="15" hidden="1" customHeight="1" outlineLevel="1" x14ac:dyDescent="0.25">
      <c r="B125" s="80" t="s">
        <v>8</v>
      </c>
      <c r="C125" s="597"/>
      <c r="D125" s="597"/>
    </row>
    <row r="126" spans="1:36" s="4" customFormat="1" ht="15" hidden="1" customHeight="1" outlineLevel="1" x14ac:dyDescent="0.25">
      <c r="B126" s="26" t="s">
        <v>1230</v>
      </c>
      <c r="C126" s="597"/>
      <c r="D126" s="85">
        <v>0</v>
      </c>
      <c r="F126" s="80" t="s">
        <v>1082</v>
      </c>
      <c r="H126" s="80">
        <v>0</v>
      </c>
    </row>
    <row r="127" spans="1:36" s="4" customFormat="1" ht="15" hidden="1" customHeight="1" outlineLevel="1" x14ac:dyDescent="0.25">
      <c r="B127" s="26" t="s">
        <v>1081</v>
      </c>
      <c r="C127" s="597"/>
      <c r="D127" s="85">
        <v>0.01</v>
      </c>
      <c r="E127" s="115" t="s">
        <v>1084</v>
      </c>
      <c r="F127" s="26" t="s">
        <v>78</v>
      </c>
      <c r="H127" s="42">
        <v>1</v>
      </c>
    </row>
    <row r="128" spans="1:36" s="4" customFormat="1" ht="15" hidden="1" customHeight="1" outlineLevel="1" x14ac:dyDescent="0.25">
      <c r="B128" s="26" t="s">
        <v>1231</v>
      </c>
      <c r="C128" s="597"/>
      <c r="D128" s="85">
        <v>0.02</v>
      </c>
      <c r="E128" s="115" t="s">
        <v>1085</v>
      </c>
      <c r="F128" s="26" t="s">
        <v>80</v>
      </c>
      <c r="H128" s="42">
        <v>2</v>
      </c>
    </row>
    <row r="129" spans="2:8" s="4" customFormat="1" ht="15" hidden="1" customHeight="1" outlineLevel="1" x14ac:dyDescent="0.25">
      <c r="B129" s="26" t="s">
        <v>969</v>
      </c>
      <c r="C129" s="597"/>
      <c r="D129" s="85">
        <v>0.03</v>
      </c>
      <c r="E129" s="115" t="s">
        <v>1086</v>
      </c>
      <c r="F129" s="26" t="s">
        <v>82</v>
      </c>
      <c r="H129" s="42">
        <v>3</v>
      </c>
    </row>
    <row r="130" spans="2:8" s="4" customFormat="1" ht="15" hidden="1" customHeight="1" outlineLevel="1" x14ac:dyDescent="0.25">
      <c r="B130" s="26" t="s">
        <v>970</v>
      </c>
      <c r="C130" s="597"/>
      <c r="D130" s="85">
        <v>0.04</v>
      </c>
      <c r="E130" s="115" t="s">
        <v>1087</v>
      </c>
      <c r="F130" s="26" t="s">
        <v>84</v>
      </c>
      <c r="H130" s="42">
        <v>4</v>
      </c>
    </row>
    <row r="131" spans="2:8" s="4" customFormat="1" ht="15" hidden="1" customHeight="1" outlineLevel="1" x14ac:dyDescent="0.25">
      <c r="B131" s="26" t="s">
        <v>1232</v>
      </c>
      <c r="C131" s="597"/>
      <c r="D131" s="85">
        <v>0.05</v>
      </c>
      <c r="E131" s="115" t="s">
        <v>1088</v>
      </c>
      <c r="F131" s="26" t="s">
        <v>86</v>
      </c>
      <c r="H131" s="42">
        <v>5</v>
      </c>
    </row>
    <row r="132" spans="2:8" s="4" customFormat="1" ht="15" hidden="1" customHeight="1" outlineLevel="1" x14ac:dyDescent="0.25">
      <c r="B132" s="599"/>
      <c r="C132" s="597"/>
      <c r="D132" s="85">
        <v>0.06</v>
      </c>
      <c r="E132" s="115" t="s">
        <v>1089</v>
      </c>
      <c r="F132" s="26" t="s">
        <v>88</v>
      </c>
      <c r="H132" s="42">
        <v>6</v>
      </c>
    </row>
    <row r="133" spans="2:8" s="4" customFormat="1" ht="15" hidden="1" customHeight="1" outlineLevel="1" x14ac:dyDescent="0.25">
      <c r="B133" s="80" t="s">
        <v>8</v>
      </c>
      <c r="C133" s="597"/>
      <c r="D133" s="85">
        <v>7.0000000000000007E-2</v>
      </c>
      <c r="E133" s="115" t="s">
        <v>1090</v>
      </c>
      <c r="F133" s="26" t="s">
        <v>70</v>
      </c>
      <c r="H133" s="42">
        <v>7</v>
      </c>
    </row>
    <row r="134" spans="2:8" s="4" customFormat="1" ht="15" hidden="1" customHeight="1" outlineLevel="1" x14ac:dyDescent="0.25">
      <c r="B134" s="26" t="s">
        <v>1197</v>
      </c>
      <c r="C134" s="597"/>
      <c r="D134" s="85">
        <v>0.08</v>
      </c>
      <c r="E134" s="115" t="s">
        <v>1091</v>
      </c>
      <c r="F134" s="26" t="s">
        <v>1184</v>
      </c>
      <c r="H134" s="42">
        <v>8</v>
      </c>
    </row>
    <row r="135" spans="2:8" s="4" customFormat="1" ht="15" hidden="1" customHeight="1" outlineLevel="1" x14ac:dyDescent="0.25">
      <c r="B135" s="26" t="s">
        <v>1198</v>
      </c>
      <c r="C135" s="597"/>
      <c r="D135" s="85">
        <v>0.09</v>
      </c>
      <c r="E135" s="115" t="s">
        <v>1092</v>
      </c>
      <c r="F135" s="26" t="s">
        <v>66</v>
      </c>
      <c r="H135" s="42">
        <v>9</v>
      </c>
    </row>
    <row r="136" spans="2:8" s="4" customFormat="1" ht="15" hidden="1" customHeight="1" outlineLevel="1" x14ac:dyDescent="0.25">
      <c r="B136" s="26" t="s">
        <v>1199</v>
      </c>
      <c r="C136" s="597"/>
      <c r="D136" s="85">
        <v>0.1</v>
      </c>
      <c r="E136" s="115" t="s">
        <v>1093</v>
      </c>
      <c r="F136" s="43" t="s">
        <v>68</v>
      </c>
      <c r="H136" s="42">
        <v>10</v>
      </c>
    </row>
    <row r="137" spans="2:8" s="4" customFormat="1" ht="15" hidden="1" customHeight="1" outlineLevel="1" x14ac:dyDescent="0.25">
      <c r="B137" s="26" t="s">
        <v>1200</v>
      </c>
      <c r="C137" s="597"/>
      <c r="D137" s="85">
        <v>0.11</v>
      </c>
      <c r="H137" s="42">
        <v>11</v>
      </c>
    </row>
    <row r="138" spans="2:8" s="4" customFormat="1" ht="15" hidden="1" customHeight="1" outlineLevel="1" x14ac:dyDescent="0.25">
      <c r="B138" s="26" t="s">
        <v>1201</v>
      </c>
      <c r="C138" s="597"/>
      <c r="D138" s="85">
        <v>0.12</v>
      </c>
      <c r="H138" s="42">
        <v>12</v>
      </c>
    </row>
    <row r="139" spans="2:8" s="4" customFormat="1" ht="15" hidden="1" customHeight="1" outlineLevel="1" x14ac:dyDescent="0.25">
      <c r="B139" s="26" t="s">
        <v>1239</v>
      </c>
      <c r="C139" s="597"/>
      <c r="D139" s="85">
        <v>0.13</v>
      </c>
      <c r="H139" s="42">
        <v>13</v>
      </c>
    </row>
    <row r="140" spans="2:8" s="4" customFormat="1" ht="15" hidden="1" customHeight="1" outlineLevel="1" x14ac:dyDescent="0.25">
      <c r="B140" s="26" t="s">
        <v>1202</v>
      </c>
      <c r="C140" s="597"/>
      <c r="D140" s="85">
        <v>0.14000000000000001</v>
      </c>
      <c r="H140" s="42">
        <v>14</v>
      </c>
    </row>
    <row r="141" spans="2:8" s="4" customFormat="1" ht="15" hidden="1" customHeight="1" outlineLevel="1" x14ac:dyDescent="0.25">
      <c r="B141" s="26" t="s">
        <v>1203</v>
      </c>
      <c r="C141" s="597"/>
      <c r="D141" s="85">
        <v>0.15</v>
      </c>
      <c r="H141" s="42">
        <v>15</v>
      </c>
    </row>
    <row r="142" spans="2:8" s="4" customFormat="1" ht="15" hidden="1" customHeight="1" outlineLevel="1" x14ac:dyDescent="0.25">
      <c r="B142" s="26" t="s">
        <v>1233</v>
      </c>
      <c r="C142" s="597"/>
      <c r="D142" s="85">
        <v>0.16</v>
      </c>
      <c r="H142" s="42">
        <v>16</v>
      </c>
    </row>
    <row r="143" spans="2:8" s="4" customFormat="1" ht="15" hidden="1" customHeight="1" outlineLevel="1" x14ac:dyDescent="0.25">
      <c r="B143" s="26" t="s">
        <v>1094</v>
      </c>
      <c r="C143" s="597"/>
      <c r="D143" s="85">
        <v>0.17</v>
      </c>
      <c r="H143" s="42">
        <v>17</v>
      </c>
    </row>
    <row r="144" spans="2:8" s="4" customFormat="1" ht="15" hidden="1" customHeight="1" outlineLevel="1" x14ac:dyDescent="0.25">
      <c r="B144" s="599"/>
      <c r="C144" s="597"/>
      <c r="D144" s="85">
        <v>0.18</v>
      </c>
      <c r="H144" s="42">
        <v>18</v>
      </c>
    </row>
    <row r="145" spans="2:8" s="4" customFormat="1" ht="15" hidden="1" customHeight="1" outlineLevel="1" x14ac:dyDescent="0.25">
      <c r="B145" s="80" t="s">
        <v>8</v>
      </c>
      <c r="C145" s="597"/>
      <c r="D145" s="85">
        <v>0.19</v>
      </c>
      <c r="H145" s="42">
        <v>19</v>
      </c>
    </row>
    <row r="146" spans="2:8" s="4" customFormat="1" ht="15" hidden="1" customHeight="1" outlineLevel="1" x14ac:dyDescent="0.25">
      <c r="B146" s="26" t="s">
        <v>1204</v>
      </c>
      <c r="C146" s="597"/>
      <c r="D146" s="85">
        <v>0.2</v>
      </c>
      <c r="H146" s="42">
        <v>20</v>
      </c>
    </row>
    <row r="147" spans="2:8" s="4" customFormat="1" ht="15" hidden="1" customHeight="1" outlineLevel="1" x14ac:dyDescent="0.25">
      <c r="B147" s="26" t="s">
        <v>1205</v>
      </c>
      <c r="C147" s="597"/>
      <c r="D147" s="85">
        <v>0.21</v>
      </c>
      <c r="H147" s="42">
        <v>21</v>
      </c>
    </row>
    <row r="148" spans="2:8" s="4" customFormat="1" ht="15" hidden="1" customHeight="1" outlineLevel="1" x14ac:dyDescent="0.25">
      <c r="B148" s="26" t="s">
        <v>1206</v>
      </c>
      <c r="C148" s="597"/>
      <c r="D148" s="85">
        <v>0.22</v>
      </c>
      <c r="H148" s="42">
        <v>22</v>
      </c>
    </row>
    <row r="149" spans="2:8" s="4" customFormat="1" ht="15" hidden="1" customHeight="1" outlineLevel="1" x14ac:dyDescent="0.25">
      <c r="B149" s="26" t="s">
        <v>1207</v>
      </c>
      <c r="C149" s="597"/>
      <c r="D149" s="85">
        <v>0.23</v>
      </c>
      <c r="H149" s="42">
        <v>23</v>
      </c>
    </row>
    <row r="150" spans="2:8" s="4" customFormat="1" ht="15" hidden="1" customHeight="1" outlineLevel="1" x14ac:dyDescent="0.25">
      <c r="B150" s="26" t="s">
        <v>1208</v>
      </c>
      <c r="C150" s="597"/>
      <c r="D150" s="85">
        <v>0.24</v>
      </c>
      <c r="H150" s="42">
        <v>24</v>
      </c>
    </row>
    <row r="151" spans="2:8" s="4" customFormat="1" ht="15" hidden="1" customHeight="1" outlineLevel="1" x14ac:dyDescent="0.25">
      <c r="B151" s="26" t="s">
        <v>1234</v>
      </c>
      <c r="C151" s="597"/>
      <c r="D151" s="85">
        <v>0.25</v>
      </c>
      <c r="H151" s="42">
        <v>25</v>
      </c>
    </row>
    <row r="152" spans="2:8" s="4" customFormat="1" ht="15" hidden="1" customHeight="1" outlineLevel="1" x14ac:dyDescent="0.25">
      <c r="B152" s="26" t="s">
        <v>1209</v>
      </c>
      <c r="C152" s="597"/>
      <c r="D152" s="85">
        <v>0.26</v>
      </c>
      <c r="H152" s="42">
        <v>26</v>
      </c>
    </row>
    <row r="153" spans="2:8" s="4" customFormat="1" ht="15" hidden="1" customHeight="1" outlineLevel="1" x14ac:dyDescent="0.25">
      <c r="B153" s="26" t="s">
        <v>1235</v>
      </c>
      <c r="C153" s="597"/>
      <c r="D153" s="85">
        <v>0.27</v>
      </c>
      <c r="H153" s="42">
        <v>27</v>
      </c>
    </row>
    <row r="154" spans="2:8" s="4" customFormat="1" ht="15" hidden="1" customHeight="1" outlineLevel="1" x14ac:dyDescent="0.25">
      <c r="B154" s="26" t="s">
        <v>1210</v>
      </c>
      <c r="C154" s="597"/>
      <c r="D154" s="85">
        <v>0.28000000000000003</v>
      </c>
      <c r="H154" s="42">
        <v>28</v>
      </c>
    </row>
    <row r="155" spans="2:8" s="4" customFormat="1" ht="15" hidden="1" customHeight="1" outlineLevel="1" x14ac:dyDescent="0.25">
      <c r="B155" s="26" t="s">
        <v>1236</v>
      </c>
      <c r="C155" s="597"/>
      <c r="D155" s="85">
        <v>0.28999999999999998</v>
      </c>
      <c r="H155" s="42">
        <v>29</v>
      </c>
    </row>
    <row r="156" spans="2:8" s="4" customFormat="1" ht="15" hidden="1" customHeight="1" outlineLevel="1" x14ac:dyDescent="0.25">
      <c r="B156" s="26" t="s">
        <v>1211</v>
      </c>
      <c r="C156" s="597"/>
      <c r="D156" s="85">
        <v>0.3</v>
      </c>
      <c r="H156" s="42">
        <v>30</v>
      </c>
    </row>
    <row r="157" spans="2:8" s="4" customFormat="1" ht="15" hidden="1" customHeight="1" outlineLevel="1" x14ac:dyDescent="0.25">
      <c r="B157" s="26" t="s">
        <v>1237</v>
      </c>
      <c r="C157" s="597"/>
      <c r="D157" s="85">
        <v>0.35</v>
      </c>
      <c r="H157" s="42">
        <v>31</v>
      </c>
    </row>
    <row r="158" spans="2:8" s="4" customFormat="1" ht="15" hidden="1" customHeight="1" outlineLevel="1" x14ac:dyDescent="0.25">
      <c r="B158" s="26" t="s">
        <v>1212</v>
      </c>
      <c r="C158" s="597"/>
      <c r="D158" s="85">
        <v>0.4</v>
      </c>
      <c r="H158" s="42">
        <v>32</v>
      </c>
    </row>
    <row r="159" spans="2:8" s="4" customFormat="1" ht="15" hidden="1" customHeight="1" outlineLevel="1" x14ac:dyDescent="0.25">
      <c r="B159" s="26" t="s">
        <v>1238</v>
      </c>
      <c r="C159" s="597"/>
      <c r="D159" s="85">
        <v>0.45</v>
      </c>
      <c r="H159" s="42">
        <v>33</v>
      </c>
    </row>
    <row r="160" spans="2:8" s="4" customFormat="1" ht="15" hidden="1" customHeight="1" outlineLevel="1" x14ac:dyDescent="0.25">
      <c r="B160" s="597"/>
      <c r="C160" s="597"/>
      <c r="D160" s="85">
        <v>0.5</v>
      </c>
      <c r="H160" s="42">
        <v>34</v>
      </c>
    </row>
    <row r="161" spans="2:12" s="4" customFormat="1" ht="15" hidden="1" customHeight="1" outlineLevel="1" x14ac:dyDescent="0.25">
      <c r="B161" s="26" t="s">
        <v>1082</v>
      </c>
      <c r="C161" s="597"/>
      <c r="D161" s="85">
        <v>0.55000000000000004</v>
      </c>
      <c r="H161" s="42">
        <v>35</v>
      </c>
    </row>
    <row r="162" spans="2:12" s="4" customFormat="1" ht="15" hidden="1" customHeight="1" outlineLevel="1" x14ac:dyDescent="0.25">
      <c r="B162" s="26" t="s">
        <v>1216</v>
      </c>
      <c r="C162" s="597"/>
      <c r="D162" s="85">
        <v>0.6</v>
      </c>
      <c r="H162" s="42">
        <v>36</v>
      </c>
    </row>
    <row r="163" spans="2:12" s="4" customFormat="1" ht="15" hidden="1" customHeight="1" outlineLevel="1" x14ac:dyDescent="0.25">
      <c r="B163" s="26" t="s">
        <v>1217</v>
      </c>
      <c r="C163" s="597"/>
      <c r="D163" s="85">
        <v>0.65</v>
      </c>
      <c r="H163" s="42">
        <v>37</v>
      </c>
    </row>
    <row r="164" spans="2:12" s="4" customFormat="1" ht="15" hidden="1" customHeight="1" outlineLevel="1" x14ac:dyDescent="0.25">
      <c r="B164" s="26" t="s">
        <v>1218</v>
      </c>
      <c r="C164" s="597"/>
      <c r="D164" s="85">
        <v>0.7</v>
      </c>
      <c r="H164" s="42">
        <v>38</v>
      </c>
    </row>
    <row r="165" spans="2:12" s="4" customFormat="1" ht="15" hidden="1" customHeight="1" outlineLevel="1" x14ac:dyDescent="0.25">
      <c r="B165" s="26" t="s">
        <v>1219</v>
      </c>
      <c r="C165" s="597"/>
      <c r="D165" s="85">
        <v>0.75</v>
      </c>
      <c r="H165" s="42">
        <v>39</v>
      </c>
    </row>
    <row r="166" spans="2:12" s="4" customFormat="1" ht="15" hidden="1" customHeight="1" outlineLevel="1" x14ac:dyDescent="0.25">
      <c r="B166" s="26" t="s">
        <v>1220</v>
      </c>
      <c r="C166" s="597"/>
      <c r="D166" s="85">
        <v>0.8</v>
      </c>
      <c r="H166" s="42">
        <v>40</v>
      </c>
    </row>
    <row r="167" spans="2:12" s="4" customFormat="1" ht="15" hidden="1" customHeight="1" outlineLevel="1" x14ac:dyDescent="0.25">
      <c r="B167" s="26" t="s">
        <v>1221</v>
      </c>
      <c r="C167" s="597"/>
      <c r="D167" s="85">
        <v>0.85</v>
      </c>
      <c r="H167" s="42">
        <v>41</v>
      </c>
    </row>
    <row r="168" spans="2:12" s="4" customFormat="1" ht="15" hidden="1" customHeight="1" outlineLevel="1" x14ac:dyDescent="0.25">
      <c r="B168" s="26" t="s">
        <v>1222</v>
      </c>
      <c r="C168" s="597"/>
      <c r="D168" s="85">
        <v>0.9</v>
      </c>
      <c r="H168" s="42">
        <v>42</v>
      </c>
    </row>
    <row r="169" spans="2:12" s="4" customFormat="1" ht="15" hidden="1" customHeight="1" outlineLevel="1" x14ac:dyDescent="0.25">
      <c r="B169" s="26" t="s">
        <v>1223</v>
      </c>
      <c r="C169" s="597"/>
      <c r="D169" s="85">
        <v>0.95</v>
      </c>
      <c r="H169" s="42">
        <v>43</v>
      </c>
    </row>
    <row r="170" spans="2:12" s="4" customFormat="1" ht="15" hidden="1" customHeight="1" outlineLevel="1" x14ac:dyDescent="0.25">
      <c r="B170" s="26" t="s">
        <v>1224</v>
      </c>
      <c r="C170" s="597"/>
      <c r="D170" s="85">
        <v>1</v>
      </c>
      <c r="H170" s="42">
        <v>44</v>
      </c>
    </row>
    <row r="171" spans="2:12" s="4" customFormat="1" ht="15" hidden="1" customHeight="1" outlineLevel="1" x14ac:dyDescent="0.2">
      <c r="B171" s="26" t="s">
        <v>1225</v>
      </c>
      <c r="C171" s="597"/>
      <c r="D171" s="66"/>
      <c r="H171" s="42">
        <v>45</v>
      </c>
    </row>
    <row r="172" spans="2:12" s="4" customFormat="1" ht="15" hidden="1" customHeight="1" outlineLevel="1" x14ac:dyDescent="0.2">
      <c r="B172" s="26" t="s">
        <v>1226</v>
      </c>
      <c r="C172" s="597"/>
      <c r="D172" s="85">
        <v>0</v>
      </c>
      <c r="H172" s="42">
        <v>46</v>
      </c>
      <c r="L172" s="65"/>
    </row>
    <row r="173" spans="2:12" s="4" customFormat="1" ht="15" hidden="1" customHeight="1" outlineLevel="1" x14ac:dyDescent="0.2">
      <c r="B173" s="65"/>
      <c r="C173" s="65"/>
      <c r="D173" s="85">
        <v>0.05</v>
      </c>
      <c r="E173" s="66"/>
      <c r="F173" s="67"/>
      <c r="G173" s="65"/>
      <c r="H173" s="42">
        <v>47</v>
      </c>
      <c r="I173" s="67"/>
      <c r="J173" s="67"/>
      <c r="K173" s="65"/>
      <c r="L173" s="65"/>
    </row>
    <row r="174" spans="2:12" s="4" customFormat="1" ht="15" hidden="1" customHeight="1" outlineLevel="1" x14ac:dyDescent="0.2">
      <c r="B174" s="26" t="s">
        <v>1082</v>
      </c>
      <c r="C174" s="65"/>
      <c r="D174" s="85">
        <v>0.1</v>
      </c>
      <c r="F174" s="67"/>
      <c r="G174" s="65"/>
      <c r="H174" s="42">
        <v>48</v>
      </c>
      <c r="I174" s="67"/>
      <c r="J174" s="67"/>
      <c r="K174" s="65"/>
      <c r="L174" s="65"/>
    </row>
    <row r="175" spans="2:12" s="4" customFormat="1" ht="15" hidden="1" customHeight="1" outlineLevel="1" x14ac:dyDescent="0.2">
      <c r="B175" s="26" t="s">
        <v>1227</v>
      </c>
      <c r="C175" s="65"/>
      <c r="D175" s="26" t="s">
        <v>1082</v>
      </c>
      <c r="E175" s="66"/>
      <c r="F175" s="67"/>
      <c r="G175" s="65"/>
      <c r="H175" s="42">
        <v>49</v>
      </c>
      <c r="I175" s="67"/>
      <c r="J175" s="67"/>
      <c r="K175" s="65"/>
      <c r="L175" s="65"/>
    </row>
    <row r="176" spans="2:12" s="4" customFormat="1" ht="15" hidden="1" customHeight="1" outlineLevel="1" x14ac:dyDescent="0.2">
      <c r="B176" s="26" t="s">
        <v>1228</v>
      </c>
      <c r="C176" s="65"/>
      <c r="D176" s="147" t="s">
        <v>1185</v>
      </c>
      <c r="E176" s="66"/>
      <c r="F176" s="67"/>
      <c r="G176" s="65"/>
      <c r="H176" s="42">
        <v>50</v>
      </c>
      <c r="I176" s="67"/>
      <c r="J176" s="67"/>
      <c r="K176" s="65"/>
      <c r="L176" s="65"/>
    </row>
    <row r="177" spans="2:12" s="4" customFormat="1" ht="15" hidden="1" customHeight="1" outlineLevel="1" x14ac:dyDescent="0.2">
      <c r="B177" s="26" t="s">
        <v>1229</v>
      </c>
      <c r="C177" s="65"/>
      <c r="D177" s="147" t="s">
        <v>1186</v>
      </c>
      <c r="E177" s="66"/>
      <c r="F177" s="67"/>
      <c r="G177" s="65"/>
      <c r="H177" s="65"/>
      <c r="I177" s="65"/>
      <c r="J177" s="67"/>
      <c r="K177" s="65"/>
      <c r="L177" s="65"/>
    </row>
    <row r="178" spans="2:12" s="4" customFormat="1" ht="15" customHeight="1" collapsed="1" x14ac:dyDescent="0.2">
      <c r="B178" s="65"/>
      <c r="C178" s="65"/>
      <c r="D178" s="66"/>
      <c r="E178" s="66"/>
      <c r="F178" s="67"/>
      <c r="G178" s="65"/>
      <c r="H178" s="65"/>
      <c r="I178" s="67"/>
      <c r="J178" s="67"/>
      <c r="K178" s="65"/>
      <c r="L178" s="65"/>
    </row>
    <row r="179" spans="2:12" s="4" customFormat="1" ht="15" customHeight="1" x14ac:dyDescent="0.2">
      <c r="E179" s="66"/>
      <c r="K179" s="107"/>
    </row>
    <row r="180" spans="2:12" s="4" customFormat="1" ht="15" customHeight="1" x14ac:dyDescent="0.2">
      <c r="F180" s="66"/>
      <c r="K180" s="107"/>
    </row>
    <row r="181" spans="2:12" s="4" customFormat="1" ht="15" customHeight="1" x14ac:dyDescent="0.25">
      <c r="K181" s="107"/>
    </row>
    <row r="182" spans="2:12" s="4" customFormat="1" ht="15" customHeight="1" x14ac:dyDescent="0.25">
      <c r="K182" s="107"/>
    </row>
    <row r="183" spans="2:12" s="4" customFormat="1" ht="15" customHeight="1" x14ac:dyDescent="0.25">
      <c r="K183" s="107"/>
    </row>
    <row r="184" spans="2:12" s="4" customFormat="1" ht="15" customHeight="1" x14ac:dyDescent="0.25">
      <c r="K184" s="107"/>
    </row>
    <row r="185" spans="2:12" s="4" customFormat="1" ht="15" customHeight="1" x14ac:dyDescent="0.25">
      <c r="K185" s="107"/>
    </row>
    <row r="186" spans="2:12" s="4" customFormat="1" ht="15" customHeight="1" x14ac:dyDescent="0.25">
      <c r="K186" s="107"/>
    </row>
    <row r="187" spans="2:12" s="4" customFormat="1" ht="15" customHeight="1" x14ac:dyDescent="0.25">
      <c r="K187" s="107"/>
    </row>
    <row r="188" spans="2:12" s="4" customFormat="1" ht="15" customHeight="1" x14ac:dyDescent="0.25">
      <c r="K188" s="107"/>
    </row>
    <row r="189" spans="2:12" s="4" customFormat="1" ht="15" customHeight="1" x14ac:dyDescent="0.25">
      <c r="K189" s="107"/>
    </row>
    <row r="190" spans="2:12" s="4" customFormat="1" ht="15" customHeight="1" x14ac:dyDescent="0.25">
      <c r="K190" s="107"/>
    </row>
    <row r="191" spans="2:12" s="4" customFormat="1" ht="15" customHeight="1" x14ac:dyDescent="0.25">
      <c r="K191" s="107"/>
    </row>
    <row r="192" spans="2:12" s="4" customFormat="1" ht="15" customHeight="1" x14ac:dyDescent="0.25">
      <c r="K192" s="107"/>
    </row>
    <row r="193" spans="11:11" s="4" customFormat="1" ht="15" customHeight="1" x14ac:dyDescent="0.25">
      <c r="K193" s="107"/>
    </row>
    <row r="194" spans="11:11" s="4" customFormat="1" ht="15" customHeight="1" x14ac:dyDescent="0.25">
      <c r="K194" s="107"/>
    </row>
    <row r="195" spans="11:11" s="4" customFormat="1" ht="15" customHeight="1" x14ac:dyDescent="0.25">
      <c r="K195" s="107"/>
    </row>
    <row r="196" spans="11:11" s="4" customFormat="1" ht="15" customHeight="1" x14ac:dyDescent="0.25">
      <c r="K196" s="107"/>
    </row>
    <row r="197" spans="11:11" s="4" customFormat="1" ht="15" customHeight="1" x14ac:dyDescent="0.25">
      <c r="K197" s="107"/>
    </row>
    <row r="198" spans="11:11" s="4" customFormat="1" ht="15" customHeight="1" x14ac:dyDescent="0.25">
      <c r="K198" s="107"/>
    </row>
    <row r="199" spans="11:11" s="4" customFormat="1" ht="15" customHeight="1" x14ac:dyDescent="0.25">
      <c r="K199" s="107"/>
    </row>
    <row r="200" spans="11:11" s="4" customFormat="1" ht="15" customHeight="1" x14ac:dyDescent="0.25">
      <c r="K200" s="107"/>
    </row>
    <row r="201" spans="11:11" s="4" customFormat="1" ht="15" customHeight="1" x14ac:dyDescent="0.25">
      <c r="K201" s="107"/>
    </row>
    <row r="202" spans="11:11" s="4" customFormat="1" ht="15" customHeight="1" x14ac:dyDescent="0.25">
      <c r="K202" s="107"/>
    </row>
    <row r="203" spans="11:11" s="4" customFormat="1" ht="15" customHeight="1" x14ac:dyDescent="0.25">
      <c r="K203" s="107"/>
    </row>
    <row r="204" spans="11:11" s="4" customFormat="1" ht="15" customHeight="1" x14ac:dyDescent="0.25">
      <c r="K204" s="107"/>
    </row>
    <row r="205" spans="11:11" s="4" customFormat="1" ht="15" customHeight="1" x14ac:dyDescent="0.25">
      <c r="K205" s="107"/>
    </row>
    <row r="206" spans="11:11" s="4" customFormat="1" ht="15" customHeight="1" x14ac:dyDescent="0.25">
      <c r="K206" s="107"/>
    </row>
    <row r="207" spans="11:11" s="4" customFormat="1" ht="15" customHeight="1" x14ac:dyDescent="0.25">
      <c r="K207" s="107"/>
    </row>
    <row r="208" spans="11:11" s="4" customFormat="1" ht="15" customHeight="1" x14ac:dyDescent="0.25">
      <c r="K208" s="107"/>
    </row>
    <row r="209" spans="11:11" s="4" customFormat="1" ht="15" customHeight="1" x14ac:dyDescent="0.25">
      <c r="K209" s="107"/>
    </row>
    <row r="210" spans="11:11" s="4" customFormat="1" ht="15" customHeight="1" x14ac:dyDescent="0.25">
      <c r="K210" s="107"/>
    </row>
    <row r="211" spans="11:11" s="4" customFormat="1" ht="15" customHeight="1" x14ac:dyDescent="0.25">
      <c r="K211" s="107"/>
    </row>
    <row r="212" spans="11:11" s="4" customFormat="1" ht="15" customHeight="1" x14ac:dyDescent="0.25">
      <c r="K212" s="107"/>
    </row>
    <row r="213" spans="11:11" s="4" customFormat="1" ht="15" customHeight="1" x14ac:dyDescent="0.25">
      <c r="K213" s="107"/>
    </row>
    <row r="214" spans="11:11" s="4" customFormat="1" ht="15" customHeight="1" x14ac:dyDescent="0.25">
      <c r="K214" s="107"/>
    </row>
    <row r="215" spans="11:11" s="4" customFormat="1" ht="15" customHeight="1" x14ac:dyDescent="0.25">
      <c r="K215" s="107"/>
    </row>
    <row r="216" spans="11:11" s="4" customFormat="1" ht="15" customHeight="1" x14ac:dyDescent="0.25">
      <c r="K216" s="107"/>
    </row>
    <row r="217" spans="11:11" s="4" customFormat="1" ht="15" customHeight="1" x14ac:dyDescent="0.25">
      <c r="K217" s="107"/>
    </row>
    <row r="218" spans="11:11" s="4" customFormat="1" ht="15" customHeight="1" x14ac:dyDescent="0.25">
      <c r="K218" s="107"/>
    </row>
    <row r="219" spans="11:11" s="4" customFormat="1" ht="15" customHeight="1" x14ac:dyDescent="0.25">
      <c r="K219" s="107"/>
    </row>
    <row r="220" spans="11:11" s="4" customFormat="1" ht="15" customHeight="1" x14ac:dyDescent="0.25">
      <c r="K220" s="107"/>
    </row>
    <row r="221" spans="11:11" s="4" customFormat="1" ht="15" customHeight="1" x14ac:dyDescent="0.25">
      <c r="K221" s="107"/>
    </row>
    <row r="222" spans="11:11" s="4" customFormat="1" ht="15" customHeight="1" x14ac:dyDescent="0.25">
      <c r="K222" s="107"/>
    </row>
    <row r="223" spans="11:11" s="4" customFormat="1" ht="15" customHeight="1" x14ac:dyDescent="0.25">
      <c r="K223" s="107"/>
    </row>
    <row r="224" spans="11:11" s="4" customFormat="1" ht="15" customHeight="1" x14ac:dyDescent="0.25">
      <c r="K224" s="107"/>
    </row>
    <row r="225" spans="11:11" s="4" customFormat="1" ht="15" customHeight="1" x14ac:dyDescent="0.25">
      <c r="K225" s="107"/>
    </row>
    <row r="226" spans="11:11" s="4" customFormat="1" ht="15" customHeight="1" x14ac:dyDescent="0.25">
      <c r="K226" s="107"/>
    </row>
    <row r="227" spans="11:11" s="4" customFormat="1" ht="15" customHeight="1" x14ac:dyDescent="0.25">
      <c r="K227" s="107"/>
    </row>
    <row r="228" spans="11:11" s="4" customFormat="1" ht="15" customHeight="1" x14ac:dyDescent="0.25">
      <c r="K228" s="107"/>
    </row>
    <row r="229" spans="11:11" s="4" customFormat="1" ht="15" customHeight="1" x14ac:dyDescent="0.25">
      <c r="K229" s="107"/>
    </row>
    <row r="230" spans="11:11" s="4" customFormat="1" ht="15" customHeight="1" x14ac:dyDescent="0.25">
      <c r="K230" s="107"/>
    </row>
    <row r="231" spans="11:11" s="4" customFormat="1" ht="15" customHeight="1" x14ac:dyDescent="0.25">
      <c r="K231" s="107"/>
    </row>
    <row r="232" spans="11:11" s="4" customFormat="1" ht="15" customHeight="1" x14ac:dyDescent="0.25">
      <c r="K232" s="107"/>
    </row>
    <row r="233" spans="11:11" s="4" customFormat="1" ht="15" customHeight="1" x14ac:dyDescent="0.25">
      <c r="K233" s="107"/>
    </row>
    <row r="234" spans="11:11" s="4" customFormat="1" ht="15" customHeight="1" x14ac:dyDescent="0.25">
      <c r="K234" s="107"/>
    </row>
    <row r="235" spans="11:11" s="4" customFormat="1" ht="15" customHeight="1" x14ac:dyDescent="0.25">
      <c r="K235" s="107"/>
    </row>
    <row r="236" spans="11:11" s="4" customFormat="1" ht="15" customHeight="1" x14ac:dyDescent="0.25">
      <c r="K236" s="107"/>
    </row>
    <row r="237" spans="11:11" s="4" customFormat="1" ht="15" customHeight="1" x14ac:dyDescent="0.25">
      <c r="K237" s="107"/>
    </row>
    <row r="238" spans="11:11" s="4" customFormat="1" ht="15" customHeight="1" x14ac:dyDescent="0.25">
      <c r="K238" s="107"/>
    </row>
    <row r="239" spans="11:11" s="4" customFormat="1" ht="15" customHeight="1" x14ac:dyDescent="0.25">
      <c r="K239" s="107"/>
    </row>
    <row r="240" spans="11:11" s="4" customFormat="1" ht="15" customHeight="1" x14ac:dyDescent="0.25">
      <c r="K240" s="107"/>
    </row>
    <row r="241" spans="11:11" s="4" customFormat="1" ht="15" customHeight="1" x14ac:dyDescent="0.25">
      <c r="K241" s="107"/>
    </row>
    <row r="242" spans="11:11" s="4" customFormat="1" ht="15" customHeight="1" x14ac:dyDescent="0.25">
      <c r="K242" s="107"/>
    </row>
    <row r="243" spans="11:11" s="4" customFormat="1" ht="15" customHeight="1" x14ac:dyDescent="0.25">
      <c r="K243" s="107"/>
    </row>
    <row r="244" spans="11:11" s="4" customFormat="1" ht="15" customHeight="1" x14ac:dyDescent="0.25">
      <c r="K244" s="107"/>
    </row>
    <row r="245" spans="11:11" s="4" customFormat="1" ht="15" customHeight="1" x14ac:dyDescent="0.25">
      <c r="K245" s="107"/>
    </row>
    <row r="246" spans="11:11" s="4" customFormat="1" ht="15" customHeight="1" x14ac:dyDescent="0.25">
      <c r="K246" s="107"/>
    </row>
    <row r="247" spans="11:11" s="4" customFormat="1" ht="15" customHeight="1" x14ac:dyDescent="0.25">
      <c r="K247" s="107"/>
    </row>
    <row r="248" spans="11:11" s="4" customFormat="1" ht="15" customHeight="1" x14ac:dyDescent="0.25">
      <c r="K248" s="107"/>
    </row>
    <row r="249" spans="11:11" s="4" customFormat="1" ht="15" customHeight="1" x14ac:dyDescent="0.25">
      <c r="K249" s="107"/>
    </row>
    <row r="250" spans="11:11" s="4" customFormat="1" ht="15" customHeight="1" x14ac:dyDescent="0.25">
      <c r="K250" s="107"/>
    </row>
    <row r="251" spans="11:11" s="4" customFormat="1" ht="15" customHeight="1" x14ac:dyDescent="0.25">
      <c r="K251" s="107"/>
    </row>
    <row r="252" spans="11:11" s="4" customFormat="1" ht="15" customHeight="1" x14ac:dyDescent="0.25">
      <c r="K252" s="107"/>
    </row>
    <row r="253" spans="11:11" s="4" customFormat="1" ht="15" customHeight="1" x14ac:dyDescent="0.25">
      <c r="K253" s="107"/>
    </row>
    <row r="254" spans="11:11" s="4" customFormat="1" ht="15" customHeight="1" x14ac:dyDescent="0.25">
      <c r="K254" s="107"/>
    </row>
    <row r="255" spans="11:11" s="4" customFormat="1" ht="15" customHeight="1" x14ac:dyDescent="0.25">
      <c r="K255" s="107"/>
    </row>
    <row r="256" spans="11:11" s="4" customFormat="1" ht="15" customHeight="1" x14ac:dyDescent="0.25">
      <c r="K256" s="107"/>
    </row>
    <row r="257" spans="11:11" s="4" customFormat="1" ht="15" customHeight="1" x14ac:dyDescent="0.25">
      <c r="K257" s="107"/>
    </row>
    <row r="258" spans="11:11" s="4" customFormat="1" ht="15" customHeight="1" x14ac:dyDescent="0.25">
      <c r="K258" s="107"/>
    </row>
    <row r="259" spans="11:11" s="4" customFormat="1" ht="15" customHeight="1" x14ac:dyDescent="0.25">
      <c r="K259" s="107"/>
    </row>
    <row r="260" spans="11:11" s="4" customFormat="1" ht="15" customHeight="1" x14ac:dyDescent="0.25">
      <c r="K260" s="107"/>
    </row>
    <row r="261" spans="11:11" s="4" customFormat="1" ht="15" customHeight="1" x14ac:dyDescent="0.25">
      <c r="K261" s="107"/>
    </row>
    <row r="262" spans="11:11" s="4" customFormat="1" ht="15" customHeight="1" x14ac:dyDescent="0.25">
      <c r="K262" s="107"/>
    </row>
    <row r="263" spans="11:11" s="4" customFormat="1" ht="15" customHeight="1" x14ac:dyDescent="0.25">
      <c r="K263" s="107"/>
    </row>
    <row r="264" spans="11:11" s="4" customFormat="1" ht="15" customHeight="1" x14ac:dyDescent="0.25">
      <c r="K264" s="107"/>
    </row>
    <row r="265" spans="11:11" s="4" customFormat="1" ht="15" customHeight="1" x14ac:dyDescent="0.25">
      <c r="K265" s="107"/>
    </row>
    <row r="266" spans="11:11" s="4" customFormat="1" ht="15" customHeight="1" x14ac:dyDescent="0.25">
      <c r="K266" s="107"/>
    </row>
    <row r="267" spans="11:11" s="4" customFormat="1" ht="15" customHeight="1" x14ac:dyDescent="0.25">
      <c r="K267" s="107"/>
    </row>
    <row r="268" spans="11:11" s="4" customFormat="1" ht="15" customHeight="1" x14ac:dyDescent="0.25">
      <c r="K268" s="107"/>
    </row>
    <row r="269" spans="11:11" s="4" customFormat="1" ht="15" customHeight="1" x14ac:dyDescent="0.25">
      <c r="K269" s="107"/>
    </row>
    <row r="270" spans="11:11" s="4" customFormat="1" ht="15" customHeight="1" x14ac:dyDescent="0.25">
      <c r="K270" s="107"/>
    </row>
    <row r="271" spans="11:11" s="4" customFormat="1" ht="15" customHeight="1" x14ac:dyDescent="0.25">
      <c r="K271" s="107"/>
    </row>
    <row r="272" spans="11:11" s="4" customFormat="1" ht="15" customHeight="1" x14ac:dyDescent="0.25">
      <c r="K272" s="107"/>
    </row>
    <row r="273" spans="11:11" s="4" customFormat="1" ht="15" customHeight="1" x14ac:dyDescent="0.25">
      <c r="K273" s="107"/>
    </row>
    <row r="274" spans="11:11" s="4" customFormat="1" ht="15" customHeight="1" x14ac:dyDescent="0.25">
      <c r="K274" s="107"/>
    </row>
    <row r="275" spans="11:11" s="4" customFormat="1" ht="15" customHeight="1" x14ac:dyDescent="0.25">
      <c r="K275" s="107"/>
    </row>
    <row r="276" spans="11:11" s="4" customFormat="1" ht="15" customHeight="1" x14ac:dyDescent="0.25">
      <c r="K276" s="107"/>
    </row>
    <row r="277" spans="11:11" s="4" customFormat="1" ht="15" customHeight="1" x14ac:dyDescent="0.25">
      <c r="K277" s="107"/>
    </row>
    <row r="278" spans="11:11" s="4" customFormat="1" ht="15" customHeight="1" x14ac:dyDescent="0.25">
      <c r="K278" s="107"/>
    </row>
    <row r="279" spans="11:11" s="4" customFormat="1" ht="15" customHeight="1" x14ac:dyDescent="0.25">
      <c r="K279" s="107"/>
    </row>
    <row r="280" spans="11:11" s="4" customFormat="1" ht="15" customHeight="1" x14ac:dyDescent="0.25">
      <c r="K280" s="107"/>
    </row>
    <row r="281" spans="11:11" s="4" customFormat="1" ht="15" customHeight="1" x14ac:dyDescent="0.25">
      <c r="K281" s="107"/>
    </row>
    <row r="282" spans="11:11" s="4" customFormat="1" ht="15" customHeight="1" x14ac:dyDescent="0.25">
      <c r="K282" s="107"/>
    </row>
    <row r="283" spans="11:11" s="4" customFormat="1" ht="15" customHeight="1" x14ac:dyDescent="0.25">
      <c r="K283" s="107"/>
    </row>
    <row r="284" spans="11:11" s="4" customFormat="1" ht="15" customHeight="1" x14ac:dyDescent="0.25">
      <c r="K284" s="107"/>
    </row>
    <row r="285" spans="11:11" s="4" customFormat="1" ht="15" customHeight="1" x14ac:dyDescent="0.25">
      <c r="K285" s="107"/>
    </row>
    <row r="286" spans="11:11" s="4" customFormat="1" ht="15" customHeight="1" x14ac:dyDescent="0.25">
      <c r="K286" s="107"/>
    </row>
    <row r="287" spans="11:11" s="4" customFormat="1" ht="15" customHeight="1" x14ac:dyDescent="0.25">
      <c r="K287" s="107"/>
    </row>
    <row r="288" spans="11:11" s="4" customFormat="1" ht="15" customHeight="1" x14ac:dyDescent="0.25">
      <c r="K288" s="107"/>
    </row>
    <row r="289" spans="11:11" s="4" customFormat="1" ht="15" customHeight="1" x14ac:dyDescent="0.25">
      <c r="K289" s="107"/>
    </row>
    <row r="290" spans="11:11" s="4" customFormat="1" ht="15" customHeight="1" x14ac:dyDescent="0.25">
      <c r="K290" s="107"/>
    </row>
    <row r="291" spans="11:11" s="4" customFormat="1" ht="15" customHeight="1" x14ac:dyDescent="0.25">
      <c r="K291" s="107"/>
    </row>
    <row r="292" spans="11:11" s="4" customFormat="1" ht="15" customHeight="1" x14ac:dyDescent="0.25">
      <c r="K292" s="107"/>
    </row>
    <row r="293" spans="11:11" s="4" customFormat="1" ht="15" customHeight="1" x14ac:dyDescent="0.25">
      <c r="K293" s="107"/>
    </row>
    <row r="294" spans="11:11" s="4" customFormat="1" ht="15" customHeight="1" x14ac:dyDescent="0.25">
      <c r="K294" s="107"/>
    </row>
    <row r="295" spans="11:11" s="4" customFormat="1" ht="15" customHeight="1" x14ac:dyDescent="0.25">
      <c r="K295" s="107"/>
    </row>
    <row r="296" spans="11:11" s="4" customFormat="1" ht="15" customHeight="1" x14ac:dyDescent="0.25">
      <c r="K296" s="107"/>
    </row>
    <row r="297" spans="11:11" s="4" customFormat="1" ht="15" customHeight="1" x14ac:dyDescent="0.25">
      <c r="K297" s="107"/>
    </row>
    <row r="298" spans="11:11" s="4" customFormat="1" ht="15" customHeight="1" x14ac:dyDescent="0.25">
      <c r="K298" s="107"/>
    </row>
    <row r="299" spans="11:11" s="4" customFormat="1" ht="15" customHeight="1" x14ac:dyDescent="0.25">
      <c r="K299" s="107"/>
    </row>
    <row r="300" spans="11:11" s="4" customFormat="1" ht="15" customHeight="1" x14ac:dyDescent="0.25">
      <c r="K300" s="107"/>
    </row>
    <row r="301" spans="11:11" s="4" customFormat="1" ht="15" customHeight="1" x14ac:dyDescent="0.25">
      <c r="K301" s="107"/>
    </row>
    <row r="302" spans="11:11" s="4" customFormat="1" ht="15" customHeight="1" x14ac:dyDescent="0.25">
      <c r="K302" s="107"/>
    </row>
    <row r="303" spans="11:11" s="4" customFormat="1" ht="15" customHeight="1" x14ac:dyDescent="0.25">
      <c r="K303" s="107"/>
    </row>
    <row r="304" spans="11:11" s="4" customFormat="1" ht="15" customHeight="1" x14ac:dyDescent="0.25">
      <c r="K304" s="107"/>
    </row>
    <row r="305" spans="11:11" s="4" customFormat="1" ht="15" customHeight="1" x14ac:dyDescent="0.25">
      <c r="K305" s="107"/>
    </row>
    <row r="306" spans="11:11" s="4" customFormat="1" ht="15" customHeight="1" x14ac:dyDescent="0.25">
      <c r="K306" s="107"/>
    </row>
    <row r="307" spans="11:11" s="4" customFormat="1" ht="15" customHeight="1" x14ac:dyDescent="0.25">
      <c r="K307" s="107"/>
    </row>
    <row r="308" spans="11:11" s="4" customFormat="1" ht="15" customHeight="1" x14ac:dyDescent="0.25">
      <c r="K308" s="107"/>
    </row>
    <row r="309" spans="11:11" s="4" customFormat="1" ht="15" customHeight="1" x14ac:dyDescent="0.25">
      <c r="K309" s="107"/>
    </row>
    <row r="310" spans="11:11" s="4" customFormat="1" ht="15" customHeight="1" x14ac:dyDescent="0.25">
      <c r="K310" s="107"/>
    </row>
    <row r="311" spans="11:11" s="4" customFormat="1" ht="15" customHeight="1" x14ac:dyDescent="0.25">
      <c r="K311" s="107"/>
    </row>
    <row r="312" spans="11:11" s="4" customFormat="1" ht="15" customHeight="1" x14ac:dyDescent="0.25">
      <c r="K312" s="107"/>
    </row>
    <row r="313" spans="11:11" s="4" customFormat="1" ht="15" customHeight="1" x14ac:dyDescent="0.25">
      <c r="K313" s="107"/>
    </row>
    <row r="314" spans="11:11" s="4" customFormat="1" ht="15" customHeight="1" x14ac:dyDescent="0.25">
      <c r="K314" s="107"/>
    </row>
    <row r="315" spans="11:11" s="4" customFormat="1" ht="15" customHeight="1" x14ac:dyDescent="0.25">
      <c r="K315" s="107"/>
    </row>
    <row r="316" spans="11:11" s="4" customFormat="1" ht="15" customHeight="1" x14ac:dyDescent="0.25">
      <c r="K316" s="107"/>
    </row>
    <row r="317" spans="11:11" s="4" customFormat="1" ht="15" customHeight="1" x14ac:dyDescent="0.25">
      <c r="K317" s="107"/>
    </row>
    <row r="318" spans="11:11" s="4" customFormat="1" ht="15" customHeight="1" x14ac:dyDescent="0.25">
      <c r="K318" s="107"/>
    </row>
    <row r="319" spans="11:11" s="4" customFormat="1" ht="15" customHeight="1" x14ac:dyDescent="0.25">
      <c r="K319" s="107"/>
    </row>
    <row r="320" spans="11:11" s="4" customFormat="1" ht="15" customHeight="1" x14ac:dyDescent="0.25">
      <c r="K320" s="107"/>
    </row>
    <row r="321" spans="11:11" s="4" customFormat="1" ht="15" customHeight="1" x14ac:dyDescent="0.25">
      <c r="K321" s="107"/>
    </row>
    <row r="322" spans="11:11" s="4" customFormat="1" ht="15" customHeight="1" x14ac:dyDescent="0.25">
      <c r="K322" s="107"/>
    </row>
    <row r="323" spans="11:11" s="4" customFormat="1" ht="15" customHeight="1" x14ac:dyDescent="0.25">
      <c r="K323" s="107"/>
    </row>
    <row r="324" spans="11:11" s="4" customFormat="1" ht="15" customHeight="1" x14ac:dyDescent="0.25">
      <c r="K324" s="107"/>
    </row>
    <row r="325" spans="11:11" s="4" customFormat="1" ht="15" customHeight="1" x14ac:dyDescent="0.25">
      <c r="K325" s="107"/>
    </row>
    <row r="326" spans="11:11" s="4" customFormat="1" ht="15" customHeight="1" x14ac:dyDescent="0.25">
      <c r="K326" s="107"/>
    </row>
    <row r="327" spans="11:11" s="4" customFormat="1" ht="15" customHeight="1" x14ac:dyDescent="0.25">
      <c r="K327" s="107"/>
    </row>
    <row r="328" spans="11:11" s="4" customFormat="1" ht="15" customHeight="1" x14ac:dyDescent="0.25">
      <c r="K328" s="107"/>
    </row>
    <row r="329" spans="11:11" s="4" customFormat="1" ht="15" customHeight="1" x14ac:dyDescent="0.25">
      <c r="K329" s="107"/>
    </row>
    <row r="330" spans="11:11" s="4" customFormat="1" ht="15" customHeight="1" x14ac:dyDescent="0.25">
      <c r="K330" s="107"/>
    </row>
    <row r="331" spans="11:11" s="4" customFormat="1" ht="15" customHeight="1" x14ac:dyDescent="0.25">
      <c r="K331" s="107"/>
    </row>
    <row r="332" spans="11:11" s="4" customFormat="1" ht="15" customHeight="1" x14ac:dyDescent="0.25">
      <c r="K332" s="107"/>
    </row>
    <row r="333" spans="11:11" s="4" customFormat="1" ht="15" customHeight="1" x14ac:dyDescent="0.25">
      <c r="K333" s="107"/>
    </row>
    <row r="334" spans="11:11" s="4" customFormat="1" ht="15" customHeight="1" x14ac:dyDescent="0.25">
      <c r="K334" s="107"/>
    </row>
    <row r="335" spans="11:11" s="4" customFormat="1" ht="15" customHeight="1" x14ac:dyDescent="0.25">
      <c r="K335" s="107"/>
    </row>
    <row r="336" spans="11:11" s="4" customFormat="1" ht="15" customHeight="1" x14ac:dyDescent="0.25">
      <c r="K336" s="107"/>
    </row>
    <row r="337" spans="11:11" s="4" customFormat="1" ht="15" customHeight="1" x14ac:dyDescent="0.25">
      <c r="K337" s="107"/>
    </row>
    <row r="338" spans="11:11" s="4" customFormat="1" ht="15" customHeight="1" x14ac:dyDescent="0.25">
      <c r="K338" s="107"/>
    </row>
    <row r="339" spans="11:11" s="4" customFormat="1" ht="15" customHeight="1" x14ac:dyDescent="0.25">
      <c r="K339" s="107"/>
    </row>
    <row r="340" spans="11:11" s="4" customFormat="1" ht="15" customHeight="1" x14ac:dyDescent="0.25">
      <c r="K340" s="107"/>
    </row>
    <row r="341" spans="11:11" s="4" customFormat="1" ht="15" customHeight="1" x14ac:dyDescent="0.25">
      <c r="K341" s="107"/>
    </row>
    <row r="342" spans="11:11" s="4" customFormat="1" ht="15" customHeight="1" x14ac:dyDescent="0.25">
      <c r="K342" s="107"/>
    </row>
    <row r="343" spans="11:11" s="4" customFormat="1" ht="15" customHeight="1" x14ac:dyDescent="0.25">
      <c r="K343" s="107"/>
    </row>
    <row r="344" spans="11:11" s="4" customFormat="1" ht="15" customHeight="1" x14ac:dyDescent="0.25">
      <c r="K344" s="107"/>
    </row>
    <row r="345" spans="11:11" s="4" customFormat="1" ht="15" customHeight="1" x14ac:dyDescent="0.25">
      <c r="K345" s="107"/>
    </row>
    <row r="346" spans="11:11" s="4" customFormat="1" ht="15" customHeight="1" x14ac:dyDescent="0.25">
      <c r="K346" s="107"/>
    </row>
    <row r="347" spans="11:11" s="4" customFormat="1" ht="15" customHeight="1" x14ac:dyDescent="0.25">
      <c r="K347" s="107"/>
    </row>
    <row r="348" spans="11:11" s="4" customFormat="1" ht="15" customHeight="1" x14ac:dyDescent="0.25">
      <c r="K348" s="107"/>
    </row>
    <row r="349" spans="11:11" s="4" customFormat="1" ht="15" customHeight="1" x14ac:dyDescent="0.25">
      <c r="K349" s="107"/>
    </row>
    <row r="350" spans="11:11" s="4" customFormat="1" ht="15" customHeight="1" x14ac:dyDescent="0.25">
      <c r="K350" s="107"/>
    </row>
    <row r="351" spans="11:11" s="4" customFormat="1" ht="15" customHeight="1" x14ac:dyDescent="0.25">
      <c r="K351" s="107"/>
    </row>
    <row r="352" spans="11:11" s="4" customFormat="1" ht="15" customHeight="1" x14ac:dyDescent="0.25">
      <c r="K352" s="107"/>
    </row>
    <row r="353" spans="11:11" s="4" customFormat="1" ht="15" customHeight="1" x14ac:dyDescent="0.25">
      <c r="K353" s="107"/>
    </row>
    <row r="354" spans="11:11" s="4" customFormat="1" ht="15" customHeight="1" x14ac:dyDescent="0.25">
      <c r="K354" s="107"/>
    </row>
    <row r="355" spans="11:11" s="4" customFormat="1" ht="15" customHeight="1" x14ac:dyDescent="0.25">
      <c r="K355" s="107"/>
    </row>
    <row r="356" spans="11:11" s="4" customFormat="1" ht="15" customHeight="1" x14ac:dyDescent="0.25">
      <c r="K356" s="107"/>
    </row>
    <row r="357" spans="11:11" s="4" customFormat="1" ht="15" customHeight="1" x14ac:dyDescent="0.25">
      <c r="K357" s="107"/>
    </row>
    <row r="358" spans="11:11" s="4" customFormat="1" ht="15" customHeight="1" x14ac:dyDescent="0.25">
      <c r="K358" s="107"/>
    </row>
    <row r="359" spans="11:11" s="4" customFormat="1" ht="15" customHeight="1" x14ac:dyDescent="0.25">
      <c r="K359" s="107"/>
    </row>
    <row r="360" spans="11:11" s="4" customFormat="1" ht="15" customHeight="1" x14ac:dyDescent="0.25">
      <c r="K360" s="107"/>
    </row>
    <row r="361" spans="11:11" s="4" customFormat="1" ht="15" customHeight="1" x14ac:dyDescent="0.25">
      <c r="K361" s="107"/>
    </row>
    <row r="362" spans="11:11" s="4" customFormat="1" ht="15" customHeight="1" x14ac:dyDescent="0.25">
      <c r="K362" s="107"/>
    </row>
    <row r="363" spans="11:11" s="4" customFormat="1" ht="15" customHeight="1" x14ac:dyDescent="0.25">
      <c r="K363" s="107"/>
    </row>
    <row r="364" spans="11:11" s="4" customFormat="1" ht="15" customHeight="1" x14ac:dyDescent="0.25">
      <c r="K364" s="107"/>
    </row>
    <row r="365" spans="11:11" s="4" customFormat="1" ht="15" customHeight="1" x14ac:dyDescent="0.25">
      <c r="K365" s="107"/>
    </row>
    <row r="366" spans="11:11" s="4" customFormat="1" ht="15" customHeight="1" x14ac:dyDescent="0.25">
      <c r="K366" s="107"/>
    </row>
    <row r="367" spans="11:11" s="4" customFormat="1" ht="15" customHeight="1" x14ac:dyDescent="0.25">
      <c r="K367" s="107"/>
    </row>
    <row r="368" spans="11:11" s="4" customFormat="1" ht="15" customHeight="1" x14ac:dyDescent="0.25">
      <c r="K368" s="107"/>
    </row>
    <row r="369" spans="11:11" s="4" customFormat="1" ht="15" customHeight="1" x14ac:dyDescent="0.25">
      <c r="K369" s="107"/>
    </row>
    <row r="370" spans="11:11" s="4" customFormat="1" ht="15" customHeight="1" x14ac:dyDescent="0.25">
      <c r="K370" s="107"/>
    </row>
    <row r="371" spans="11:11" s="4" customFormat="1" ht="15" customHeight="1" x14ac:dyDescent="0.25">
      <c r="K371" s="107"/>
    </row>
    <row r="372" spans="11:11" s="4" customFormat="1" ht="15" customHeight="1" x14ac:dyDescent="0.25">
      <c r="K372" s="107"/>
    </row>
    <row r="373" spans="11:11" s="4" customFormat="1" ht="15" customHeight="1" x14ac:dyDescent="0.25">
      <c r="K373" s="107"/>
    </row>
    <row r="374" spans="11:11" s="4" customFormat="1" ht="15" customHeight="1" x14ac:dyDescent="0.25">
      <c r="K374" s="107"/>
    </row>
    <row r="375" spans="11:11" s="4" customFormat="1" ht="15" customHeight="1" x14ac:dyDescent="0.25">
      <c r="K375" s="107"/>
    </row>
    <row r="376" spans="11:11" s="4" customFormat="1" ht="15" customHeight="1" x14ac:dyDescent="0.25">
      <c r="K376" s="107"/>
    </row>
    <row r="377" spans="11:11" s="4" customFormat="1" ht="15" customHeight="1" x14ac:dyDescent="0.25">
      <c r="K377" s="107"/>
    </row>
    <row r="378" spans="11:11" s="4" customFormat="1" ht="15" customHeight="1" x14ac:dyDescent="0.25">
      <c r="K378" s="107"/>
    </row>
    <row r="379" spans="11:11" s="4" customFormat="1" ht="15" customHeight="1" x14ac:dyDescent="0.25">
      <c r="K379" s="107"/>
    </row>
    <row r="380" spans="11:11" s="4" customFormat="1" ht="15" customHeight="1" x14ac:dyDescent="0.25">
      <c r="K380" s="107"/>
    </row>
    <row r="381" spans="11:11" s="4" customFormat="1" ht="15" customHeight="1" x14ac:dyDescent="0.25">
      <c r="K381" s="107"/>
    </row>
    <row r="382" spans="11:11" s="4" customFormat="1" ht="15" customHeight="1" x14ac:dyDescent="0.25">
      <c r="K382" s="107"/>
    </row>
    <row r="383" spans="11:11" s="4" customFormat="1" ht="15" customHeight="1" x14ac:dyDescent="0.25">
      <c r="K383" s="107"/>
    </row>
    <row r="384" spans="11:11" s="4" customFormat="1" ht="15" customHeight="1" x14ac:dyDescent="0.25">
      <c r="K384" s="107"/>
    </row>
    <row r="385" spans="11:11" s="4" customFormat="1" ht="15" customHeight="1" x14ac:dyDescent="0.25">
      <c r="K385" s="107"/>
    </row>
    <row r="386" spans="11:11" s="4" customFormat="1" ht="15" customHeight="1" x14ac:dyDescent="0.25">
      <c r="K386" s="107"/>
    </row>
    <row r="387" spans="11:11" s="4" customFormat="1" ht="15" customHeight="1" x14ac:dyDescent="0.25">
      <c r="K387" s="107"/>
    </row>
    <row r="388" spans="11:11" s="4" customFormat="1" ht="15" customHeight="1" x14ac:dyDescent="0.25">
      <c r="K388" s="107"/>
    </row>
    <row r="389" spans="11:11" s="4" customFormat="1" ht="15" customHeight="1" x14ac:dyDescent="0.25">
      <c r="K389" s="107"/>
    </row>
    <row r="390" spans="11:11" s="4" customFormat="1" ht="15" customHeight="1" x14ac:dyDescent="0.25">
      <c r="K390" s="107"/>
    </row>
    <row r="391" spans="11:11" s="4" customFormat="1" ht="15" customHeight="1" x14ac:dyDescent="0.25">
      <c r="K391" s="107"/>
    </row>
    <row r="392" spans="11:11" s="4" customFormat="1" ht="15" customHeight="1" x14ac:dyDescent="0.25">
      <c r="K392" s="107"/>
    </row>
    <row r="393" spans="11:11" s="4" customFormat="1" ht="15" customHeight="1" x14ac:dyDescent="0.25">
      <c r="K393" s="107"/>
    </row>
    <row r="394" spans="11:11" s="4" customFormat="1" ht="15" customHeight="1" x14ac:dyDescent="0.25">
      <c r="K394" s="107"/>
    </row>
    <row r="395" spans="11:11" s="4" customFormat="1" ht="15" customHeight="1" x14ac:dyDescent="0.25">
      <c r="K395" s="107"/>
    </row>
    <row r="396" spans="11:11" s="4" customFormat="1" ht="15" customHeight="1" x14ac:dyDescent="0.25">
      <c r="K396" s="107"/>
    </row>
    <row r="397" spans="11:11" s="4" customFormat="1" ht="15" customHeight="1" x14ac:dyDescent="0.25">
      <c r="K397" s="107"/>
    </row>
    <row r="398" spans="11:11" s="4" customFormat="1" ht="15" customHeight="1" x14ac:dyDescent="0.25">
      <c r="K398" s="107"/>
    </row>
    <row r="399" spans="11:11" s="4" customFormat="1" ht="15" customHeight="1" x14ac:dyDescent="0.25">
      <c r="K399" s="107"/>
    </row>
    <row r="400" spans="11:11" s="4" customFormat="1" ht="15" customHeight="1" x14ac:dyDescent="0.25">
      <c r="K400" s="107"/>
    </row>
    <row r="401" spans="11:11" s="4" customFormat="1" ht="15" customHeight="1" x14ac:dyDescent="0.25">
      <c r="K401" s="107"/>
    </row>
    <row r="402" spans="11:11" s="4" customFormat="1" ht="15" customHeight="1" x14ac:dyDescent="0.25">
      <c r="K402" s="107"/>
    </row>
    <row r="403" spans="11:11" s="4" customFormat="1" ht="15" customHeight="1" x14ac:dyDescent="0.25">
      <c r="K403" s="107"/>
    </row>
    <row r="404" spans="11:11" s="4" customFormat="1" ht="15" customHeight="1" x14ac:dyDescent="0.25">
      <c r="K404" s="107"/>
    </row>
    <row r="405" spans="11:11" s="4" customFormat="1" ht="15" customHeight="1" x14ac:dyDescent="0.25">
      <c r="K405" s="107"/>
    </row>
    <row r="406" spans="11:11" s="4" customFormat="1" ht="15" customHeight="1" x14ac:dyDescent="0.25">
      <c r="K406" s="107"/>
    </row>
    <row r="407" spans="11:11" s="4" customFormat="1" ht="15" customHeight="1" x14ac:dyDescent="0.25">
      <c r="K407" s="107"/>
    </row>
    <row r="408" spans="11:11" s="4" customFormat="1" ht="15" customHeight="1" x14ac:dyDescent="0.25">
      <c r="K408" s="107"/>
    </row>
    <row r="409" spans="11:11" s="4" customFormat="1" ht="15" customHeight="1" x14ac:dyDescent="0.25">
      <c r="K409" s="107"/>
    </row>
    <row r="410" spans="11:11" s="4" customFormat="1" ht="15" customHeight="1" x14ac:dyDescent="0.25">
      <c r="K410" s="107"/>
    </row>
    <row r="411" spans="11:11" s="4" customFormat="1" ht="15" customHeight="1" x14ac:dyDescent="0.25">
      <c r="K411" s="107"/>
    </row>
    <row r="412" spans="11:11" s="4" customFormat="1" ht="15" customHeight="1" x14ac:dyDescent="0.25">
      <c r="K412" s="107"/>
    </row>
    <row r="413" spans="11:11" s="4" customFormat="1" ht="15" customHeight="1" x14ac:dyDescent="0.25">
      <c r="K413" s="107"/>
    </row>
    <row r="414" spans="11:11" s="4" customFormat="1" ht="15" customHeight="1" x14ac:dyDescent="0.25">
      <c r="K414" s="107"/>
    </row>
    <row r="415" spans="11:11" s="4" customFormat="1" ht="15" customHeight="1" x14ac:dyDescent="0.25">
      <c r="K415" s="107"/>
    </row>
    <row r="416" spans="11:11" s="4" customFormat="1" ht="15" customHeight="1" x14ac:dyDescent="0.25">
      <c r="K416" s="107"/>
    </row>
    <row r="417" spans="11:11" s="4" customFormat="1" ht="15" customHeight="1" x14ac:dyDescent="0.25">
      <c r="K417" s="107"/>
    </row>
    <row r="418" spans="11:11" s="4" customFormat="1" ht="15" customHeight="1" x14ac:dyDescent="0.25">
      <c r="K418" s="107"/>
    </row>
    <row r="419" spans="11:11" s="4" customFormat="1" ht="15" customHeight="1" x14ac:dyDescent="0.25">
      <c r="K419" s="107"/>
    </row>
    <row r="420" spans="11:11" s="4" customFormat="1" ht="15" customHeight="1" x14ac:dyDescent="0.25">
      <c r="K420" s="107"/>
    </row>
    <row r="421" spans="11:11" s="4" customFormat="1" ht="15" customHeight="1" x14ac:dyDescent="0.25">
      <c r="K421" s="107"/>
    </row>
    <row r="422" spans="11:11" s="4" customFormat="1" ht="15" customHeight="1" x14ac:dyDescent="0.25">
      <c r="K422" s="107"/>
    </row>
    <row r="423" spans="11:11" s="4" customFormat="1" ht="15" customHeight="1" x14ac:dyDescent="0.25">
      <c r="K423" s="107"/>
    </row>
    <row r="424" spans="11:11" s="4" customFormat="1" ht="15" customHeight="1" x14ac:dyDescent="0.25">
      <c r="K424" s="107"/>
    </row>
    <row r="425" spans="11:11" s="4" customFormat="1" ht="15" customHeight="1" x14ac:dyDescent="0.25">
      <c r="K425" s="107"/>
    </row>
    <row r="426" spans="11:11" s="4" customFormat="1" ht="15" customHeight="1" x14ac:dyDescent="0.25">
      <c r="K426" s="107"/>
    </row>
    <row r="427" spans="11:11" s="4" customFormat="1" ht="15" customHeight="1" x14ac:dyDescent="0.25">
      <c r="K427" s="107"/>
    </row>
    <row r="428" spans="11:11" s="4" customFormat="1" ht="15" customHeight="1" x14ac:dyDescent="0.25">
      <c r="K428" s="107"/>
    </row>
    <row r="429" spans="11:11" s="4" customFormat="1" ht="15" customHeight="1" x14ac:dyDescent="0.25">
      <c r="K429" s="107"/>
    </row>
    <row r="430" spans="11:11" s="4" customFormat="1" ht="15" customHeight="1" x14ac:dyDescent="0.25">
      <c r="K430" s="107"/>
    </row>
    <row r="431" spans="11:11" s="4" customFormat="1" ht="15" customHeight="1" x14ac:dyDescent="0.25">
      <c r="K431" s="107"/>
    </row>
    <row r="432" spans="11:11" s="4" customFormat="1" ht="15" customHeight="1" x14ac:dyDescent="0.25">
      <c r="K432" s="107"/>
    </row>
    <row r="433" spans="11:11" s="4" customFormat="1" ht="15" customHeight="1" x14ac:dyDescent="0.25">
      <c r="K433" s="107"/>
    </row>
    <row r="434" spans="11:11" s="4" customFormat="1" ht="15" customHeight="1" x14ac:dyDescent="0.25">
      <c r="K434" s="107"/>
    </row>
    <row r="435" spans="11:11" s="4" customFormat="1" ht="15" customHeight="1" x14ac:dyDescent="0.25">
      <c r="K435" s="107"/>
    </row>
    <row r="436" spans="11:11" s="4" customFormat="1" ht="15" customHeight="1" x14ac:dyDescent="0.25">
      <c r="K436" s="107"/>
    </row>
    <row r="437" spans="11:11" s="4" customFormat="1" ht="15" customHeight="1" x14ac:dyDescent="0.25">
      <c r="K437" s="107"/>
    </row>
    <row r="438" spans="11:11" s="4" customFormat="1" ht="15" customHeight="1" x14ac:dyDescent="0.25">
      <c r="K438" s="107"/>
    </row>
    <row r="439" spans="11:11" s="4" customFormat="1" ht="15" customHeight="1" x14ac:dyDescent="0.25">
      <c r="K439" s="107"/>
    </row>
    <row r="440" spans="11:11" s="4" customFormat="1" ht="15" customHeight="1" x14ac:dyDescent="0.25">
      <c r="K440" s="107"/>
    </row>
    <row r="441" spans="11:11" s="4" customFormat="1" ht="15" customHeight="1" x14ac:dyDescent="0.25">
      <c r="K441" s="107"/>
    </row>
    <row r="442" spans="11:11" s="4" customFormat="1" ht="15" customHeight="1" x14ac:dyDescent="0.25">
      <c r="K442" s="107"/>
    </row>
    <row r="443" spans="11:11" s="4" customFormat="1" ht="15" customHeight="1" x14ac:dyDescent="0.25">
      <c r="K443" s="107"/>
    </row>
    <row r="444" spans="11:11" s="4" customFormat="1" ht="15" customHeight="1" x14ac:dyDescent="0.25">
      <c r="K444" s="107"/>
    </row>
    <row r="445" spans="11:11" s="4" customFormat="1" ht="15" customHeight="1" x14ac:dyDescent="0.25">
      <c r="K445" s="107"/>
    </row>
    <row r="446" spans="11:11" s="4" customFormat="1" ht="15" customHeight="1" x14ac:dyDescent="0.25">
      <c r="K446" s="107"/>
    </row>
    <row r="447" spans="11:11" s="4" customFormat="1" ht="15" customHeight="1" x14ac:dyDescent="0.25">
      <c r="K447" s="107"/>
    </row>
    <row r="448" spans="11:11" s="4" customFormat="1" ht="15" customHeight="1" x14ac:dyDescent="0.25">
      <c r="K448" s="107"/>
    </row>
    <row r="449" spans="11:11" s="4" customFormat="1" ht="15" customHeight="1" x14ac:dyDescent="0.25">
      <c r="K449" s="107"/>
    </row>
    <row r="450" spans="11:11" s="4" customFormat="1" ht="15" customHeight="1" x14ac:dyDescent="0.25">
      <c r="K450" s="107"/>
    </row>
    <row r="451" spans="11:11" s="4" customFormat="1" ht="15" customHeight="1" x14ac:dyDescent="0.25">
      <c r="K451" s="107"/>
    </row>
    <row r="452" spans="11:11" s="4" customFormat="1" ht="15" customHeight="1" x14ac:dyDescent="0.25">
      <c r="K452" s="107"/>
    </row>
    <row r="453" spans="11:11" s="4" customFormat="1" ht="15" customHeight="1" x14ac:dyDescent="0.25">
      <c r="K453" s="107"/>
    </row>
    <row r="454" spans="11:11" s="4" customFormat="1" ht="15" customHeight="1" x14ac:dyDescent="0.25">
      <c r="K454" s="107"/>
    </row>
    <row r="455" spans="11:11" s="4" customFormat="1" ht="15" customHeight="1" x14ac:dyDescent="0.25">
      <c r="K455" s="107"/>
    </row>
    <row r="456" spans="11:11" s="4" customFormat="1" ht="15" customHeight="1" x14ac:dyDescent="0.25">
      <c r="K456" s="107"/>
    </row>
    <row r="457" spans="11:11" s="4" customFormat="1" ht="15" customHeight="1" x14ac:dyDescent="0.25">
      <c r="K457" s="107"/>
    </row>
    <row r="458" spans="11:11" s="4" customFormat="1" ht="15" customHeight="1" x14ac:dyDescent="0.25">
      <c r="K458" s="107"/>
    </row>
    <row r="459" spans="11:11" s="4" customFormat="1" ht="15" customHeight="1" x14ac:dyDescent="0.25">
      <c r="K459" s="107"/>
    </row>
    <row r="460" spans="11:11" s="4" customFormat="1" ht="15" customHeight="1" x14ac:dyDescent="0.25">
      <c r="K460" s="107"/>
    </row>
    <row r="461" spans="11:11" s="4" customFormat="1" ht="15" customHeight="1" x14ac:dyDescent="0.25">
      <c r="K461" s="107"/>
    </row>
    <row r="462" spans="11:11" s="4" customFormat="1" ht="15" customHeight="1" x14ac:dyDescent="0.25">
      <c r="K462" s="107"/>
    </row>
    <row r="463" spans="11:11" s="4" customFormat="1" ht="15" customHeight="1" x14ac:dyDescent="0.25">
      <c r="K463" s="107"/>
    </row>
    <row r="464" spans="11:11" s="4" customFormat="1" ht="15" customHeight="1" x14ac:dyDescent="0.25">
      <c r="K464" s="107"/>
    </row>
    <row r="465" spans="11:11" s="4" customFormat="1" ht="15" customHeight="1" x14ac:dyDescent="0.25">
      <c r="K465" s="107"/>
    </row>
    <row r="466" spans="11:11" s="4" customFormat="1" ht="15" customHeight="1" x14ac:dyDescent="0.25">
      <c r="K466" s="107"/>
    </row>
    <row r="467" spans="11:11" s="4" customFormat="1" ht="15" customHeight="1" x14ac:dyDescent="0.25">
      <c r="K467" s="107"/>
    </row>
    <row r="468" spans="11:11" s="4" customFormat="1" ht="15" customHeight="1" x14ac:dyDescent="0.25">
      <c r="K468" s="107"/>
    </row>
    <row r="469" spans="11:11" s="4" customFormat="1" ht="15" customHeight="1" x14ac:dyDescent="0.25">
      <c r="K469" s="107"/>
    </row>
    <row r="470" spans="11:11" s="4" customFormat="1" ht="15" customHeight="1" x14ac:dyDescent="0.25">
      <c r="K470" s="107"/>
    </row>
    <row r="471" spans="11:11" s="4" customFormat="1" ht="15" customHeight="1" x14ac:dyDescent="0.25">
      <c r="K471" s="107"/>
    </row>
    <row r="472" spans="11:11" s="4" customFormat="1" ht="15" customHeight="1" x14ac:dyDescent="0.25">
      <c r="K472" s="107"/>
    </row>
    <row r="473" spans="11:11" s="4" customFormat="1" ht="15" customHeight="1" x14ac:dyDescent="0.25">
      <c r="K473" s="107"/>
    </row>
    <row r="474" spans="11:11" s="4" customFormat="1" ht="15" customHeight="1" x14ac:dyDescent="0.25">
      <c r="K474" s="107"/>
    </row>
    <row r="475" spans="11:11" s="4" customFormat="1" ht="15" customHeight="1" x14ac:dyDescent="0.25">
      <c r="K475" s="107"/>
    </row>
    <row r="476" spans="11:11" s="4" customFormat="1" ht="15" customHeight="1" x14ac:dyDescent="0.25">
      <c r="K476" s="107"/>
    </row>
    <row r="477" spans="11:11" s="4" customFormat="1" ht="15" customHeight="1" x14ac:dyDescent="0.25">
      <c r="K477" s="107"/>
    </row>
    <row r="478" spans="11:11" s="4" customFormat="1" ht="15" customHeight="1" x14ac:dyDescent="0.25">
      <c r="K478" s="107"/>
    </row>
    <row r="479" spans="11:11" s="4" customFormat="1" ht="15" customHeight="1" x14ac:dyDescent="0.25">
      <c r="K479" s="107"/>
    </row>
    <row r="480" spans="11:11" s="4" customFormat="1" ht="15" customHeight="1" x14ac:dyDescent="0.25">
      <c r="K480" s="107"/>
    </row>
    <row r="481" spans="11:11" s="4" customFormat="1" ht="15" customHeight="1" x14ac:dyDescent="0.25">
      <c r="K481" s="107"/>
    </row>
    <row r="482" spans="11:11" s="4" customFormat="1" ht="15" customHeight="1" x14ac:dyDescent="0.25">
      <c r="K482" s="107"/>
    </row>
    <row r="483" spans="11:11" s="4" customFormat="1" ht="15" customHeight="1" x14ac:dyDescent="0.25">
      <c r="K483" s="107"/>
    </row>
    <row r="484" spans="11:11" s="4" customFormat="1" ht="15" customHeight="1" x14ac:dyDescent="0.25">
      <c r="K484" s="107"/>
    </row>
    <row r="485" spans="11:11" s="4" customFormat="1" ht="15" customHeight="1" x14ac:dyDescent="0.25">
      <c r="K485" s="107"/>
    </row>
    <row r="486" spans="11:11" s="4" customFormat="1" ht="15" customHeight="1" x14ac:dyDescent="0.25">
      <c r="K486" s="107"/>
    </row>
    <row r="487" spans="11:11" s="4" customFormat="1" ht="15" customHeight="1" x14ac:dyDescent="0.25">
      <c r="K487" s="107"/>
    </row>
    <row r="488" spans="11:11" s="4" customFormat="1" ht="15" customHeight="1" x14ac:dyDescent="0.25">
      <c r="K488" s="107"/>
    </row>
    <row r="489" spans="11:11" s="4" customFormat="1" ht="15" customHeight="1" x14ac:dyDescent="0.25">
      <c r="K489" s="107"/>
    </row>
    <row r="490" spans="11:11" s="4" customFormat="1" ht="15" customHeight="1" x14ac:dyDescent="0.25">
      <c r="K490" s="107"/>
    </row>
    <row r="491" spans="11:11" s="4" customFormat="1" ht="15" customHeight="1" x14ac:dyDescent="0.25">
      <c r="K491" s="107"/>
    </row>
    <row r="492" spans="11:11" s="4" customFormat="1" ht="15" customHeight="1" x14ac:dyDescent="0.25">
      <c r="K492" s="107"/>
    </row>
    <row r="493" spans="11:11" s="4" customFormat="1" ht="15" customHeight="1" x14ac:dyDescent="0.25">
      <c r="K493" s="107"/>
    </row>
    <row r="494" spans="11:11" s="4" customFormat="1" ht="15" customHeight="1" x14ac:dyDescent="0.25">
      <c r="K494" s="107"/>
    </row>
    <row r="495" spans="11:11" s="4" customFormat="1" ht="15" customHeight="1" x14ac:dyDescent="0.25">
      <c r="K495" s="107"/>
    </row>
    <row r="496" spans="11:11" s="4" customFormat="1" ht="15" customHeight="1" x14ac:dyDescent="0.25">
      <c r="K496" s="107"/>
    </row>
    <row r="497" spans="11:11" s="4" customFormat="1" ht="15" customHeight="1" x14ac:dyDescent="0.25">
      <c r="K497" s="107"/>
    </row>
    <row r="498" spans="11:11" s="4" customFormat="1" ht="15" customHeight="1" x14ac:dyDescent="0.25">
      <c r="K498" s="107"/>
    </row>
    <row r="499" spans="11:11" s="4" customFormat="1" ht="15" customHeight="1" x14ac:dyDescent="0.25">
      <c r="K499" s="107"/>
    </row>
    <row r="500" spans="11:11" s="4" customFormat="1" ht="15" customHeight="1" x14ac:dyDescent="0.25">
      <c r="K500" s="107"/>
    </row>
    <row r="501" spans="11:11" s="4" customFormat="1" ht="15" customHeight="1" x14ac:dyDescent="0.25">
      <c r="K501" s="107"/>
    </row>
    <row r="502" spans="11:11" s="4" customFormat="1" ht="15" customHeight="1" x14ac:dyDescent="0.25">
      <c r="K502" s="107"/>
    </row>
    <row r="503" spans="11:11" s="4" customFormat="1" ht="15" customHeight="1" x14ac:dyDescent="0.25">
      <c r="K503" s="107"/>
    </row>
    <row r="504" spans="11:11" s="4" customFormat="1" ht="15" customHeight="1" x14ac:dyDescent="0.25">
      <c r="K504" s="107"/>
    </row>
    <row r="505" spans="11:11" s="4" customFormat="1" ht="15" customHeight="1" x14ac:dyDescent="0.25">
      <c r="K505" s="107"/>
    </row>
    <row r="506" spans="11:11" s="4" customFormat="1" ht="15" customHeight="1" x14ac:dyDescent="0.25">
      <c r="K506" s="107"/>
    </row>
    <row r="507" spans="11:11" s="4" customFormat="1" ht="15" customHeight="1" x14ac:dyDescent="0.25">
      <c r="K507" s="107"/>
    </row>
    <row r="508" spans="11:11" s="4" customFormat="1" ht="15" customHeight="1" x14ac:dyDescent="0.25">
      <c r="K508" s="107"/>
    </row>
    <row r="509" spans="11:11" s="4" customFormat="1" ht="15" customHeight="1" x14ac:dyDescent="0.25">
      <c r="K509" s="107"/>
    </row>
    <row r="510" spans="11:11" s="4" customFormat="1" ht="15" customHeight="1" x14ac:dyDescent="0.25">
      <c r="K510" s="107"/>
    </row>
    <row r="511" spans="11:11" s="4" customFormat="1" ht="15" customHeight="1" x14ac:dyDescent="0.25">
      <c r="K511" s="107"/>
    </row>
    <row r="512" spans="11:11" s="4" customFormat="1" ht="15" customHeight="1" x14ac:dyDescent="0.25">
      <c r="K512" s="107"/>
    </row>
    <row r="513" spans="11:11" s="4" customFormat="1" ht="15" customHeight="1" x14ac:dyDescent="0.25">
      <c r="K513" s="107"/>
    </row>
    <row r="514" spans="11:11" s="4" customFormat="1" ht="15" customHeight="1" x14ac:dyDescent="0.25">
      <c r="K514" s="107"/>
    </row>
    <row r="515" spans="11:11" s="4" customFormat="1" ht="15" customHeight="1" x14ac:dyDescent="0.25">
      <c r="K515" s="107"/>
    </row>
    <row r="516" spans="11:11" s="4" customFormat="1" ht="15" customHeight="1" x14ac:dyDescent="0.25">
      <c r="K516" s="107"/>
    </row>
    <row r="517" spans="11:11" s="4" customFormat="1" ht="15" customHeight="1" x14ac:dyDescent="0.25">
      <c r="K517" s="107"/>
    </row>
    <row r="518" spans="11:11" s="4" customFormat="1" ht="15" customHeight="1" x14ac:dyDescent="0.25">
      <c r="K518" s="107"/>
    </row>
    <row r="519" spans="11:11" s="4" customFormat="1" ht="15" customHeight="1" x14ac:dyDescent="0.25">
      <c r="K519" s="107"/>
    </row>
    <row r="520" spans="11:11" s="4" customFormat="1" ht="15" customHeight="1" x14ac:dyDescent="0.25">
      <c r="K520" s="107"/>
    </row>
    <row r="521" spans="11:11" s="4" customFormat="1" ht="15" customHeight="1" x14ac:dyDescent="0.25">
      <c r="K521" s="107"/>
    </row>
    <row r="522" spans="11:11" s="4" customFormat="1" ht="15" customHeight="1" x14ac:dyDescent="0.25">
      <c r="K522" s="107"/>
    </row>
    <row r="523" spans="11:11" s="4" customFormat="1" ht="15" customHeight="1" x14ac:dyDescent="0.25">
      <c r="K523" s="107"/>
    </row>
    <row r="524" spans="11:11" s="4" customFormat="1" ht="15" customHeight="1" x14ac:dyDescent="0.25">
      <c r="K524" s="107"/>
    </row>
    <row r="525" spans="11:11" s="4" customFormat="1" ht="15" customHeight="1" x14ac:dyDescent="0.25">
      <c r="K525" s="107"/>
    </row>
    <row r="526" spans="11:11" s="4" customFormat="1" ht="15" customHeight="1" x14ac:dyDescent="0.25">
      <c r="K526" s="107"/>
    </row>
    <row r="527" spans="11:11" s="4" customFormat="1" ht="15" customHeight="1" x14ac:dyDescent="0.25">
      <c r="K527" s="107"/>
    </row>
    <row r="528" spans="11:11" s="4" customFormat="1" ht="15" customHeight="1" x14ac:dyDescent="0.25">
      <c r="K528" s="107"/>
    </row>
    <row r="529" spans="11:11" s="4" customFormat="1" ht="15" customHeight="1" x14ac:dyDescent="0.25">
      <c r="K529" s="107"/>
    </row>
    <row r="530" spans="11:11" s="4" customFormat="1" ht="15" customHeight="1" x14ac:dyDescent="0.25">
      <c r="K530" s="107"/>
    </row>
    <row r="531" spans="11:11" s="4" customFormat="1" ht="15" customHeight="1" x14ac:dyDescent="0.25">
      <c r="K531" s="107"/>
    </row>
    <row r="532" spans="11:11" s="4" customFormat="1" ht="15" customHeight="1" x14ac:dyDescent="0.25">
      <c r="K532" s="107"/>
    </row>
    <row r="533" spans="11:11" s="4" customFormat="1" ht="15" customHeight="1" x14ac:dyDescent="0.25">
      <c r="K533" s="107"/>
    </row>
    <row r="534" spans="11:11" s="4" customFormat="1" ht="15" customHeight="1" x14ac:dyDescent="0.25">
      <c r="K534" s="107"/>
    </row>
    <row r="535" spans="11:11" s="4" customFormat="1" ht="15" customHeight="1" x14ac:dyDescent="0.25">
      <c r="K535" s="107"/>
    </row>
    <row r="536" spans="11:11" s="4" customFormat="1" ht="15" customHeight="1" x14ac:dyDescent="0.25">
      <c r="K536" s="107"/>
    </row>
    <row r="537" spans="11:11" s="4" customFormat="1" ht="15" customHeight="1" x14ac:dyDescent="0.25">
      <c r="K537" s="107"/>
    </row>
    <row r="538" spans="11:11" s="4" customFormat="1" ht="15" customHeight="1" x14ac:dyDescent="0.25">
      <c r="K538" s="107"/>
    </row>
    <row r="539" spans="11:11" s="4" customFormat="1" ht="15" customHeight="1" x14ac:dyDescent="0.25">
      <c r="K539" s="107"/>
    </row>
    <row r="540" spans="11:11" s="4" customFormat="1" ht="15" customHeight="1" x14ac:dyDescent="0.25">
      <c r="K540" s="107"/>
    </row>
    <row r="541" spans="11:11" s="4" customFormat="1" ht="15" customHeight="1" x14ac:dyDescent="0.25">
      <c r="K541" s="107"/>
    </row>
    <row r="542" spans="11:11" s="4" customFormat="1" ht="15" customHeight="1" x14ac:dyDescent="0.25">
      <c r="K542" s="107"/>
    </row>
    <row r="543" spans="11:11" s="4" customFormat="1" ht="15" customHeight="1" x14ac:dyDescent="0.25">
      <c r="K543" s="107"/>
    </row>
    <row r="544" spans="11:11" s="4" customFormat="1" ht="15" customHeight="1" x14ac:dyDescent="0.25">
      <c r="K544" s="107"/>
    </row>
    <row r="545" spans="11:11" s="4" customFormat="1" ht="15" customHeight="1" x14ac:dyDescent="0.25">
      <c r="K545" s="107"/>
    </row>
    <row r="546" spans="11:11" s="4" customFormat="1" ht="15" customHeight="1" x14ac:dyDescent="0.25">
      <c r="K546" s="107"/>
    </row>
    <row r="547" spans="11:11" s="4" customFormat="1" ht="15" customHeight="1" x14ac:dyDescent="0.25">
      <c r="K547" s="107"/>
    </row>
    <row r="548" spans="11:11" s="4" customFormat="1" ht="15" customHeight="1" x14ac:dyDescent="0.25">
      <c r="K548" s="107"/>
    </row>
    <row r="549" spans="11:11" s="4" customFormat="1" ht="15" customHeight="1" x14ac:dyDescent="0.25">
      <c r="K549" s="107"/>
    </row>
    <row r="550" spans="11:11" s="4" customFormat="1" ht="15" customHeight="1" x14ac:dyDescent="0.25">
      <c r="K550" s="107"/>
    </row>
    <row r="551" spans="11:11" s="4" customFormat="1" ht="15" customHeight="1" x14ac:dyDescent="0.25">
      <c r="K551" s="107"/>
    </row>
    <row r="552" spans="11:11" s="4" customFormat="1" ht="15" customHeight="1" x14ac:dyDescent="0.25">
      <c r="K552" s="107"/>
    </row>
    <row r="553" spans="11:11" s="4" customFormat="1" ht="15" customHeight="1" x14ac:dyDescent="0.25">
      <c r="K553" s="107"/>
    </row>
    <row r="554" spans="11:11" s="4" customFormat="1" ht="15" customHeight="1" x14ac:dyDescent="0.25">
      <c r="K554" s="107"/>
    </row>
    <row r="555" spans="11:11" s="4" customFormat="1" ht="15" customHeight="1" x14ac:dyDescent="0.25">
      <c r="K555" s="107"/>
    </row>
    <row r="556" spans="11:11" s="4" customFormat="1" ht="15" customHeight="1" x14ac:dyDescent="0.25">
      <c r="K556" s="107"/>
    </row>
    <row r="557" spans="11:11" s="4" customFormat="1" ht="15" customHeight="1" x14ac:dyDescent="0.25">
      <c r="K557" s="107"/>
    </row>
    <row r="558" spans="11:11" s="4" customFormat="1" ht="15" customHeight="1" x14ac:dyDescent="0.25">
      <c r="K558" s="107"/>
    </row>
    <row r="559" spans="11:11" s="4" customFormat="1" ht="15" customHeight="1" x14ac:dyDescent="0.25">
      <c r="K559" s="107"/>
    </row>
    <row r="560" spans="11:11" s="4" customFormat="1" ht="15" customHeight="1" x14ac:dyDescent="0.25">
      <c r="K560" s="107"/>
    </row>
    <row r="561" spans="11:11" s="4" customFormat="1" ht="15" customHeight="1" x14ac:dyDescent="0.25">
      <c r="K561" s="107"/>
    </row>
    <row r="562" spans="11:11" s="4" customFormat="1" ht="15" customHeight="1" x14ac:dyDescent="0.25">
      <c r="K562" s="107"/>
    </row>
    <row r="563" spans="11:11" s="4" customFormat="1" ht="15" customHeight="1" x14ac:dyDescent="0.25">
      <c r="K563" s="107"/>
    </row>
    <row r="564" spans="11:11" s="4" customFormat="1" ht="15" customHeight="1" x14ac:dyDescent="0.25">
      <c r="K564" s="107"/>
    </row>
    <row r="565" spans="11:11" s="4" customFormat="1" ht="15" customHeight="1" x14ac:dyDescent="0.25">
      <c r="K565" s="107"/>
    </row>
    <row r="566" spans="11:11" s="4" customFormat="1" ht="15" customHeight="1" x14ac:dyDescent="0.25">
      <c r="K566" s="107"/>
    </row>
    <row r="567" spans="11:11" s="4" customFormat="1" ht="15" customHeight="1" x14ac:dyDescent="0.25">
      <c r="K567" s="107"/>
    </row>
    <row r="568" spans="11:11" s="4" customFormat="1" ht="15" customHeight="1" x14ac:dyDescent="0.25">
      <c r="K568" s="107"/>
    </row>
    <row r="569" spans="11:11" s="4" customFormat="1" ht="15" customHeight="1" x14ac:dyDescent="0.25">
      <c r="K569" s="107"/>
    </row>
    <row r="570" spans="11:11" s="4" customFormat="1" ht="15" customHeight="1" x14ac:dyDescent="0.25">
      <c r="K570" s="107"/>
    </row>
    <row r="571" spans="11:11" s="4" customFormat="1" ht="15" customHeight="1" x14ac:dyDescent="0.25">
      <c r="K571" s="107"/>
    </row>
    <row r="572" spans="11:11" s="4" customFormat="1" ht="15" customHeight="1" x14ac:dyDescent="0.25">
      <c r="K572" s="107"/>
    </row>
    <row r="573" spans="11:11" s="4" customFormat="1" ht="15" customHeight="1" x14ac:dyDescent="0.25">
      <c r="K573" s="107"/>
    </row>
    <row r="574" spans="11:11" s="4" customFormat="1" ht="15" customHeight="1" x14ac:dyDescent="0.25">
      <c r="K574" s="107"/>
    </row>
    <row r="575" spans="11:11" s="4" customFormat="1" ht="15" customHeight="1" x14ac:dyDescent="0.25">
      <c r="K575" s="107"/>
    </row>
    <row r="576" spans="11:11" s="4" customFormat="1" ht="15" customHeight="1" x14ac:dyDescent="0.25">
      <c r="K576" s="107"/>
    </row>
    <row r="577" spans="11:11" s="4" customFormat="1" ht="15" customHeight="1" x14ac:dyDescent="0.25">
      <c r="K577" s="107"/>
    </row>
    <row r="578" spans="11:11" s="4" customFormat="1" ht="15" customHeight="1" x14ac:dyDescent="0.25">
      <c r="K578" s="107"/>
    </row>
    <row r="579" spans="11:11" s="4" customFormat="1" ht="15" customHeight="1" x14ac:dyDescent="0.25">
      <c r="K579" s="107"/>
    </row>
    <row r="580" spans="11:11" s="4" customFormat="1" ht="15" customHeight="1" x14ac:dyDescent="0.25">
      <c r="K580" s="107"/>
    </row>
    <row r="581" spans="11:11" s="4" customFormat="1" ht="15" customHeight="1" x14ac:dyDescent="0.25">
      <c r="K581" s="107"/>
    </row>
    <row r="582" spans="11:11" s="4" customFormat="1" ht="15" customHeight="1" x14ac:dyDescent="0.25">
      <c r="K582" s="107"/>
    </row>
    <row r="583" spans="11:11" s="4" customFormat="1" ht="15" customHeight="1" x14ac:dyDescent="0.25">
      <c r="K583" s="107"/>
    </row>
    <row r="584" spans="11:11" s="4" customFormat="1" ht="15" customHeight="1" x14ac:dyDescent="0.25">
      <c r="K584" s="107"/>
    </row>
    <row r="585" spans="11:11" s="4" customFormat="1" ht="15" customHeight="1" x14ac:dyDescent="0.25">
      <c r="K585" s="107"/>
    </row>
    <row r="586" spans="11:11" s="4" customFormat="1" ht="15" customHeight="1" x14ac:dyDescent="0.25">
      <c r="K586" s="107"/>
    </row>
    <row r="587" spans="11:11" s="4" customFormat="1" ht="15" customHeight="1" x14ac:dyDescent="0.25">
      <c r="K587" s="107"/>
    </row>
    <row r="588" spans="11:11" s="4" customFormat="1" ht="15" customHeight="1" x14ac:dyDescent="0.25">
      <c r="K588" s="107"/>
    </row>
    <row r="589" spans="11:11" s="4" customFormat="1" ht="15" customHeight="1" x14ac:dyDescent="0.25">
      <c r="K589" s="107"/>
    </row>
    <row r="590" spans="11:11" s="4" customFormat="1" ht="15" customHeight="1" x14ac:dyDescent="0.25">
      <c r="K590" s="107"/>
    </row>
    <row r="591" spans="11:11" s="4" customFormat="1" ht="15" customHeight="1" x14ac:dyDescent="0.25">
      <c r="K591" s="107"/>
    </row>
    <row r="592" spans="11:11" s="4" customFormat="1" ht="15" customHeight="1" x14ac:dyDescent="0.25">
      <c r="K592" s="107"/>
    </row>
    <row r="593" spans="11:11" s="4" customFormat="1" ht="15" customHeight="1" x14ac:dyDescent="0.25">
      <c r="K593" s="107"/>
    </row>
    <row r="594" spans="11:11" s="4" customFormat="1" ht="15" customHeight="1" x14ac:dyDescent="0.25">
      <c r="K594" s="107"/>
    </row>
    <row r="595" spans="11:11" s="4" customFormat="1" ht="15" customHeight="1" x14ac:dyDescent="0.25">
      <c r="K595" s="107"/>
    </row>
    <row r="596" spans="11:11" s="4" customFormat="1" ht="15" customHeight="1" x14ac:dyDescent="0.25">
      <c r="K596" s="107"/>
    </row>
    <row r="597" spans="11:11" s="4" customFormat="1" ht="15" customHeight="1" x14ac:dyDescent="0.25">
      <c r="K597" s="107"/>
    </row>
    <row r="598" spans="11:11" s="4" customFormat="1" ht="15" customHeight="1" x14ac:dyDescent="0.25">
      <c r="K598" s="107"/>
    </row>
    <row r="599" spans="11:11" s="4" customFormat="1" ht="15" customHeight="1" x14ac:dyDescent="0.25">
      <c r="K599" s="107"/>
    </row>
    <row r="600" spans="11:11" s="4" customFormat="1" ht="15" customHeight="1" x14ac:dyDescent="0.25">
      <c r="K600" s="107"/>
    </row>
    <row r="601" spans="11:11" s="4" customFormat="1" ht="15" customHeight="1" x14ac:dyDescent="0.25">
      <c r="K601" s="107"/>
    </row>
    <row r="602" spans="11:11" s="4" customFormat="1" ht="15" customHeight="1" x14ac:dyDescent="0.25">
      <c r="K602" s="107"/>
    </row>
    <row r="603" spans="11:11" s="4" customFormat="1" ht="15" customHeight="1" x14ac:dyDescent="0.25">
      <c r="K603" s="107"/>
    </row>
    <row r="604" spans="11:11" s="4" customFormat="1" ht="15" customHeight="1" x14ac:dyDescent="0.25">
      <c r="K604" s="107"/>
    </row>
    <row r="605" spans="11:11" s="4" customFormat="1" ht="15" customHeight="1" x14ac:dyDescent="0.25">
      <c r="K605" s="107"/>
    </row>
    <row r="606" spans="11:11" s="4" customFormat="1" ht="15" customHeight="1" x14ac:dyDescent="0.25">
      <c r="K606" s="107"/>
    </row>
    <row r="607" spans="11:11" s="4" customFormat="1" ht="15" customHeight="1" x14ac:dyDescent="0.25">
      <c r="K607" s="107"/>
    </row>
    <row r="608" spans="11:11" s="4" customFormat="1" ht="15" customHeight="1" x14ac:dyDescent="0.25">
      <c r="K608" s="107"/>
    </row>
    <row r="609" spans="11:11" s="4" customFormat="1" ht="15" customHeight="1" x14ac:dyDescent="0.25">
      <c r="K609" s="107"/>
    </row>
    <row r="610" spans="11:11" s="4" customFormat="1" ht="15" customHeight="1" x14ac:dyDescent="0.25">
      <c r="K610" s="107"/>
    </row>
    <row r="611" spans="11:11" s="4" customFormat="1" ht="15" customHeight="1" x14ac:dyDescent="0.25">
      <c r="K611" s="107"/>
    </row>
    <row r="612" spans="11:11" s="4" customFormat="1" ht="15" customHeight="1" x14ac:dyDescent="0.25">
      <c r="K612" s="107"/>
    </row>
    <row r="613" spans="11:11" s="4" customFormat="1" ht="15" customHeight="1" x14ac:dyDescent="0.25">
      <c r="K613" s="107"/>
    </row>
    <row r="614" spans="11:11" s="4" customFormat="1" ht="15" customHeight="1" x14ac:dyDescent="0.25">
      <c r="K614" s="107"/>
    </row>
    <row r="615" spans="11:11" s="4" customFormat="1" ht="15" customHeight="1" x14ac:dyDescent="0.25">
      <c r="K615" s="107"/>
    </row>
    <row r="616" spans="11:11" s="4" customFormat="1" ht="15" customHeight="1" x14ac:dyDescent="0.25">
      <c r="K616" s="107"/>
    </row>
    <row r="617" spans="11:11" s="4" customFormat="1" ht="15" customHeight="1" x14ac:dyDescent="0.25">
      <c r="K617" s="107"/>
    </row>
    <row r="618" spans="11:11" s="4" customFormat="1" ht="15" customHeight="1" x14ac:dyDescent="0.25">
      <c r="K618" s="107"/>
    </row>
    <row r="619" spans="11:11" s="4" customFormat="1" ht="15" customHeight="1" x14ac:dyDescent="0.25">
      <c r="K619" s="107"/>
    </row>
    <row r="620" spans="11:11" s="4" customFormat="1" ht="15" customHeight="1" x14ac:dyDescent="0.25">
      <c r="K620" s="107"/>
    </row>
    <row r="621" spans="11:11" s="4" customFormat="1" ht="15" customHeight="1" x14ac:dyDescent="0.25">
      <c r="K621" s="107"/>
    </row>
    <row r="622" spans="11:11" s="4" customFormat="1" ht="15" customHeight="1" x14ac:dyDescent="0.25">
      <c r="K622" s="107"/>
    </row>
    <row r="623" spans="11:11" s="4" customFormat="1" ht="15" customHeight="1" x14ac:dyDescent="0.25">
      <c r="K623" s="107"/>
    </row>
    <row r="624" spans="11:11" s="4" customFormat="1" ht="15" customHeight="1" x14ac:dyDescent="0.25">
      <c r="K624" s="107"/>
    </row>
    <row r="625" spans="11:11" s="4" customFormat="1" ht="15" customHeight="1" x14ac:dyDescent="0.25">
      <c r="K625" s="107"/>
    </row>
    <row r="626" spans="11:11" s="4" customFormat="1" ht="15" customHeight="1" x14ac:dyDescent="0.25">
      <c r="K626" s="107"/>
    </row>
    <row r="627" spans="11:11" s="4" customFormat="1" ht="15" customHeight="1" x14ac:dyDescent="0.25">
      <c r="K627" s="107"/>
    </row>
    <row r="628" spans="11:11" s="4" customFormat="1" ht="15" customHeight="1" x14ac:dyDescent="0.25">
      <c r="K628" s="107"/>
    </row>
    <row r="629" spans="11:11" s="4" customFormat="1" ht="15" customHeight="1" x14ac:dyDescent="0.25">
      <c r="K629" s="107"/>
    </row>
    <row r="630" spans="11:11" s="4" customFormat="1" ht="15" customHeight="1" x14ac:dyDescent="0.25">
      <c r="K630" s="107"/>
    </row>
    <row r="631" spans="11:11" s="4" customFormat="1" ht="15" customHeight="1" x14ac:dyDescent="0.25">
      <c r="K631" s="107"/>
    </row>
    <row r="632" spans="11:11" s="4" customFormat="1" ht="15" customHeight="1" x14ac:dyDescent="0.25">
      <c r="K632" s="107"/>
    </row>
    <row r="633" spans="11:11" s="4" customFormat="1" ht="15" customHeight="1" x14ac:dyDescent="0.25">
      <c r="K633" s="107"/>
    </row>
    <row r="634" spans="11:11" s="4" customFormat="1" ht="15" customHeight="1" x14ac:dyDescent="0.25">
      <c r="K634" s="107"/>
    </row>
    <row r="635" spans="11:11" s="4" customFormat="1" ht="15" customHeight="1" x14ac:dyDescent="0.25">
      <c r="K635" s="107"/>
    </row>
    <row r="636" spans="11:11" s="4" customFormat="1" ht="15" customHeight="1" x14ac:dyDescent="0.25">
      <c r="K636" s="107"/>
    </row>
    <row r="637" spans="11:11" s="4" customFormat="1" ht="15" customHeight="1" x14ac:dyDescent="0.25">
      <c r="K637" s="107"/>
    </row>
    <row r="638" spans="11:11" s="4" customFormat="1" ht="15" customHeight="1" x14ac:dyDescent="0.25">
      <c r="K638" s="107"/>
    </row>
    <row r="639" spans="11:11" s="4" customFormat="1" ht="15" customHeight="1" x14ac:dyDescent="0.25">
      <c r="K639" s="107"/>
    </row>
    <row r="640" spans="11:11" s="4" customFormat="1" ht="15" customHeight="1" x14ac:dyDescent="0.25">
      <c r="K640" s="107"/>
    </row>
    <row r="641" spans="11:11" s="4" customFormat="1" ht="15" customHeight="1" x14ac:dyDescent="0.25">
      <c r="K641" s="107"/>
    </row>
    <row r="642" spans="11:11" s="4" customFormat="1" ht="15" customHeight="1" x14ac:dyDescent="0.25">
      <c r="K642" s="107"/>
    </row>
    <row r="643" spans="11:11" s="4" customFormat="1" ht="15" customHeight="1" x14ac:dyDescent="0.25">
      <c r="K643" s="107"/>
    </row>
    <row r="644" spans="11:11" s="4" customFormat="1" ht="15" customHeight="1" x14ac:dyDescent="0.25">
      <c r="K644" s="107"/>
    </row>
    <row r="645" spans="11:11" s="4" customFormat="1" ht="15" customHeight="1" x14ac:dyDescent="0.25">
      <c r="K645" s="107"/>
    </row>
    <row r="646" spans="11:11" s="4" customFormat="1" ht="15" customHeight="1" x14ac:dyDescent="0.25">
      <c r="K646" s="107"/>
    </row>
    <row r="647" spans="11:11" s="4" customFormat="1" ht="15" customHeight="1" x14ac:dyDescent="0.25">
      <c r="K647" s="107"/>
    </row>
    <row r="648" spans="11:11" s="4" customFormat="1" ht="15" customHeight="1" x14ac:dyDescent="0.25">
      <c r="K648" s="107"/>
    </row>
    <row r="649" spans="11:11" s="4" customFormat="1" ht="15" customHeight="1" x14ac:dyDescent="0.25">
      <c r="K649" s="107"/>
    </row>
    <row r="650" spans="11:11" s="4" customFormat="1" ht="15" customHeight="1" x14ac:dyDescent="0.25">
      <c r="K650" s="107"/>
    </row>
    <row r="651" spans="11:11" s="4" customFormat="1" ht="15" customHeight="1" x14ac:dyDescent="0.25">
      <c r="K651" s="107"/>
    </row>
    <row r="652" spans="11:11" s="4" customFormat="1" ht="15" customHeight="1" x14ac:dyDescent="0.25">
      <c r="K652" s="107"/>
    </row>
    <row r="653" spans="11:11" s="4" customFormat="1" ht="15" customHeight="1" x14ac:dyDescent="0.25">
      <c r="K653" s="107"/>
    </row>
    <row r="654" spans="11:11" s="4" customFormat="1" ht="15" customHeight="1" x14ac:dyDescent="0.25">
      <c r="K654" s="107"/>
    </row>
    <row r="655" spans="11:11" s="4" customFormat="1" ht="15" customHeight="1" x14ac:dyDescent="0.25">
      <c r="K655" s="107"/>
    </row>
    <row r="656" spans="11:11" s="4" customFormat="1" ht="15" customHeight="1" x14ac:dyDescent="0.25">
      <c r="K656" s="107"/>
    </row>
    <row r="657" spans="11:11" s="4" customFormat="1" ht="15" customHeight="1" x14ac:dyDescent="0.25">
      <c r="K657" s="107"/>
    </row>
    <row r="658" spans="11:11" s="4" customFormat="1" ht="15" customHeight="1" x14ac:dyDescent="0.25">
      <c r="K658" s="107"/>
    </row>
    <row r="659" spans="11:11" s="4" customFormat="1" ht="15" customHeight="1" x14ac:dyDescent="0.25">
      <c r="K659" s="107"/>
    </row>
    <row r="660" spans="11:11" s="4" customFormat="1" ht="15" customHeight="1" x14ac:dyDescent="0.25">
      <c r="K660" s="107"/>
    </row>
    <row r="661" spans="11:11" s="4" customFormat="1" ht="15" customHeight="1" x14ac:dyDescent="0.25">
      <c r="K661" s="107"/>
    </row>
    <row r="662" spans="11:11" s="4" customFormat="1" ht="15" customHeight="1" x14ac:dyDescent="0.25">
      <c r="K662" s="107"/>
    </row>
    <row r="663" spans="11:11" s="4" customFormat="1" ht="15" customHeight="1" x14ac:dyDescent="0.25">
      <c r="K663" s="107"/>
    </row>
    <row r="664" spans="11:11" s="4" customFormat="1" ht="15" customHeight="1" x14ac:dyDescent="0.25">
      <c r="K664" s="107"/>
    </row>
    <row r="665" spans="11:11" s="4" customFormat="1" ht="15" customHeight="1" x14ac:dyDescent="0.25">
      <c r="K665" s="107"/>
    </row>
    <row r="666" spans="11:11" s="4" customFormat="1" ht="15" customHeight="1" x14ac:dyDescent="0.25">
      <c r="K666" s="107"/>
    </row>
    <row r="667" spans="11:11" s="4" customFormat="1" ht="15" customHeight="1" x14ac:dyDescent="0.25">
      <c r="K667" s="107"/>
    </row>
    <row r="668" spans="11:11" s="4" customFormat="1" ht="15" customHeight="1" x14ac:dyDescent="0.25">
      <c r="K668" s="107"/>
    </row>
    <row r="669" spans="11:11" s="4" customFormat="1" ht="15" customHeight="1" x14ac:dyDescent="0.25">
      <c r="K669" s="107"/>
    </row>
    <row r="670" spans="11:11" s="4" customFormat="1" ht="15" customHeight="1" x14ac:dyDescent="0.25">
      <c r="K670" s="107"/>
    </row>
    <row r="671" spans="11:11" s="4" customFormat="1" ht="15" customHeight="1" x14ac:dyDescent="0.25">
      <c r="K671" s="107"/>
    </row>
    <row r="672" spans="11:11" s="4" customFormat="1" ht="15" customHeight="1" x14ac:dyDescent="0.25">
      <c r="K672" s="107"/>
    </row>
    <row r="673" spans="11:11" s="4" customFormat="1" ht="15" customHeight="1" x14ac:dyDescent="0.25">
      <c r="K673" s="107"/>
    </row>
    <row r="674" spans="11:11" s="4" customFormat="1" ht="15" customHeight="1" x14ac:dyDescent="0.25">
      <c r="K674" s="107"/>
    </row>
    <row r="675" spans="11:11" s="4" customFormat="1" ht="15" customHeight="1" x14ac:dyDescent="0.25">
      <c r="K675" s="107"/>
    </row>
    <row r="676" spans="11:11" s="4" customFormat="1" ht="15" customHeight="1" x14ac:dyDescent="0.25">
      <c r="K676" s="107"/>
    </row>
    <row r="677" spans="11:11" s="4" customFormat="1" ht="15" customHeight="1" x14ac:dyDescent="0.25">
      <c r="K677" s="107"/>
    </row>
    <row r="678" spans="11:11" s="4" customFormat="1" ht="15" customHeight="1" x14ac:dyDescent="0.25">
      <c r="K678" s="107"/>
    </row>
    <row r="679" spans="11:11" s="4" customFormat="1" ht="15" customHeight="1" x14ac:dyDescent="0.25">
      <c r="K679" s="107"/>
    </row>
    <row r="680" spans="11:11" s="4" customFormat="1" ht="15" customHeight="1" x14ac:dyDescent="0.25">
      <c r="K680" s="107"/>
    </row>
    <row r="681" spans="11:11" s="4" customFormat="1" ht="15" customHeight="1" x14ac:dyDescent="0.25">
      <c r="K681" s="107"/>
    </row>
    <row r="682" spans="11:11" s="4" customFormat="1" ht="15" customHeight="1" x14ac:dyDescent="0.25">
      <c r="K682" s="107"/>
    </row>
    <row r="683" spans="11:11" s="4" customFormat="1" ht="15" customHeight="1" x14ac:dyDescent="0.25">
      <c r="K683" s="107"/>
    </row>
    <row r="684" spans="11:11" s="4" customFormat="1" ht="15" customHeight="1" x14ac:dyDescent="0.25">
      <c r="K684" s="107"/>
    </row>
    <row r="685" spans="11:11" s="4" customFormat="1" ht="15" customHeight="1" x14ac:dyDescent="0.25">
      <c r="K685" s="107"/>
    </row>
    <row r="686" spans="11:11" s="4" customFormat="1" ht="15" customHeight="1" x14ac:dyDescent="0.25">
      <c r="K686" s="107"/>
    </row>
    <row r="687" spans="11:11" s="4" customFormat="1" ht="15" customHeight="1" x14ac:dyDescent="0.25">
      <c r="K687" s="107"/>
    </row>
    <row r="688" spans="11:11" s="4" customFormat="1" ht="15" customHeight="1" x14ac:dyDescent="0.25">
      <c r="K688" s="107"/>
    </row>
    <row r="689" spans="11:11" s="4" customFormat="1" ht="15" customHeight="1" x14ac:dyDescent="0.25">
      <c r="K689" s="107"/>
    </row>
    <row r="690" spans="11:11" s="4" customFormat="1" ht="15" customHeight="1" x14ac:dyDescent="0.25">
      <c r="K690" s="107"/>
    </row>
    <row r="691" spans="11:11" s="4" customFormat="1" ht="15" customHeight="1" x14ac:dyDescent="0.25">
      <c r="K691" s="107"/>
    </row>
    <row r="692" spans="11:11" s="4" customFormat="1" ht="15" customHeight="1" x14ac:dyDescent="0.25">
      <c r="K692" s="107"/>
    </row>
    <row r="693" spans="11:11" s="4" customFormat="1" ht="15" customHeight="1" x14ac:dyDescent="0.25">
      <c r="K693" s="107"/>
    </row>
    <row r="694" spans="11:11" s="4" customFormat="1" ht="15" customHeight="1" x14ac:dyDescent="0.25">
      <c r="K694" s="107"/>
    </row>
    <row r="695" spans="11:11" s="4" customFormat="1" ht="15" customHeight="1" x14ac:dyDescent="0.25">
      <c r="K695" s="107"/>
    </row>
    <row r="696" spans="11:11" s="4" customFormat="1" ht="15" customHeight="1" x14ac:dyDescent="0.25">
      <c r="K696" s="107"/>
    </row>
    <row r="697" spans="11:11" s="4" customFormat="1" ht="15" customHeight="1" x14ac:dyDescent="0.25">
      <c r="K697" s="107"/>
    </row>
    <row r="698" spans="11:11" s="4" customFormat="1" ht="15" customHeight="1" x14ac:dyDescent="0.25">
      <c r="K698" s="107"/>
    </row>
    <row r="699" spans="11:11" s="4" customFormat="1" ht="15" customHeight="1" x14ac:dyDescent="0.25">
      <c r="K699" s="107"/>
    </row>
    <row r="700" spans="11:11" s="4" customFormat="1" ht="15" customHeight="1" x14ac:dyDescent="0.25">
      <c r="K700" s="107"/>
    </row>
    <row r="701" spans="11:11" s="4" customFormat="1" ht="15" customHeight="1" x14ac:dyDescent="0.25">
      <c r="K701" s="107"/>
    </row>
    <row r="702" spans="11:11" s="4" customFormat="1" ht="15" customHeight="1" x14ac:dyDescent="0.25">
      <c r="K702" s="107"/>
    </row>
    <row r="703" spans="11:11" s="4" customFormat="1" ht="15" customHeight="1" x14ac:dyDescent="0.25">
      <c r="K703" s="107"/>
    </row>
    <row r="704" spans="11:11" s="4" customFormat="1" ht="15" customHeight="1" x14ac:dyDescent="0.25">
      <c r="K704" s="107"/>
    </row>
    <row r="705" spans="11:11" s="4" customFormat="1" ht="15" customHeight="1" x14ac:dyDescent="0.25">
      <c r="K705" s="107"/>
    </row>
    <row r="706" spans="11:11" s="4" customFormat="1" ht="15" customHeight="1" x14ac:dyDescent="0.25">
      <c r="K706" s="107"/>
    </row>
    <row r="707" spans="11:11" s="4" customFormat="1" ht="15" customHeight="1" x14ac:dyDescent="0.25">
      <c r="K707" s="107"/>
    </row>
    <row r="708" spans="11:11" s="4" customFormat="1" ht="15" customHeight="1" x14ac:dyDescent="0.25">
      <c r="K708" s="107"/>
    </row>
    <row r="709" spans="11:11" s="4" customFormat="1" ht="15" customHeight="1" x14ac:dyDescent="0.25">
      <c r="K709" s="107"/>
    </row>
    <row r="710" spans="11:11" s="4" customFormat="1" ht="15" customHeight="1" x14ac:dyDescent="0.25">
      <c r="K710" s="107"/>
    </row>
    <row r="711" spans="11:11" s="4" customFormat="1" ht="15" customHeight="1" x14ac:dyDescent="0.25">
      <c r="K711" s="107"/>
    </row>
    <row r="712" spans="11:11" s="4" customFormat="1" ht="15" customHeight="1" x14ac:dyDescent="0.25">
      <c r="K712" s="107"/>
    </row>
    <row r="713" spans="11:11" s="4" customFormat="1" ht="15" customHeight="1" x14ac:dyDescent="0.25">
      <c r="K713" s="107"/>
    </row>
    <row r="714" spans="11:11" s="4" customFormat="1" ht="15" customHeight="1" x14ac:dyDescent="0.25">
      <c r="K714" s="107"/>
    </row>
    <row r="715" spans="11:11" s="4" customFormat="1" ht="15" customHeight="1" x14ac:dyDescent="0.25">
      <c r="K715" s="107"/>
    </row>
    <row r="716" spans="11:11" s="4" customFormat="1" ht="15" customHeight="1" x14ac:dyDescent="0.25">
      <c r="K716" s="107"/>
    </row>
    <row r="717" spans="11:11" s="4" customFormat="1" ht="15" customHeight="1" x14ac:dyDescent="0.25">
      <c r="K717" s="107"/>
    </row>
    <row r="718" spans="11:11" s="4" customFormat="1" ht="15" customHeight="1" x14ac:dyDescent="0.25">
      <c r="K718" s="107"/>
    </row>
    <row r="719" spans="11:11" s="4" customFormat="1" ht="15" customHeight="1" x14ac:dyDescent="0.25">
      <c r="K719" s="107"/>
    </row>
    <row r="720" spans="11:11" s="4" customFormat="1" ht="15" customHeight="1" x14ac:dyDescent="0.25">
      <c r="K720" s="107"/>
    </row>
    <row r="721" spans="11:11" s="4" customFormat="1" ht="15" customHeight="1" x14ac:dyDescent="0.25">
      <c r="K721" s="107"/>
    </row>
    <row r="722" spans="11:11" s="4" customFormat="1" ht="15" customHeight="1" x14ac:dyDescent="0.25">
      <c r="K722" s="107"/>
    </row>
    <row r="723" spans="11:11" s="4" customFormat="1" ht="15" customHeight="1" x14ac:dyDescent="0.25">
      <c r="K723" s="107"/>
    </row>
    <row r="724" spans="11:11" s="4" customFormat="1" ht="15" customHeight="1" x14ac:dyDescent="0.25">
      <c r="K724" s="107"/>
    </row>
    <row r="725" spans="11:11" s="4" customFormat="1" ht="15" customHeight="1" x14ac:dyDescent="0.25">
      <c r="K725" s="107"/>
    </row>
    <row r="726" spans="11:11" s="4" customFormat="1" ht="15" customHeight="1" x14ac:dyDescent="0.25">
      <c r="K726" s="107"/>
    </row>
    <row r="727" spans="11:11" s="4" customFormat="1" ht="15" customHeight="1" x14ac:dyDescent="0.25">
      <c r="K727" s="107"/>
    </row>
    <row r="728" spans="11:11" s="4" customFormat="1" ht="15" customHeight="1" x14ac:dyDescent="0.25">
      <c r="K728" s="107"/>
    </row>
    <row r="729" spans="11:11" s="4" customFormat="1" ht="15" customHeight="1" x14ac:dyDescent="0.25">
      <c r="K729" s="107"/>
    </row>
    <row r="730" spans="11:11" s="4" customFormat="1" ht="15" customHeight="1" x14ac:dyDescent="0.25">
      <c r="K730" s="107"/>
    </row>
    <row r="731" spans="11:11" s="4" customFormat="1" ht="15" customHeight="1" x14ac:dyDescent="0.25">
      <c r="K731" s="107"/>
    </row>
    <row r="732" spans="11:11" s="4" customFormat="1" ht="15" customHeight="1" x14ac:dyDescent="0.25">
      <c r="K732" s="107"/>
    </row>
    <row r="733" spans="11:11" s="4" customFormat="1" ht="15" customHeight="1" x14ac:dyDescent="0.25">
      <c r="K733" s="107"/>
    </row>
    <row r="734" spans="11:11" s="4" customFormat="1" ht="15" customHeight="1" x14ac:dyDescent="0.25">
      <c r="K734" s="107"/>
    </row>
    <row r="735" spans="11:11" s="4" customFormat="1" ht="15" customHeight="1" x14ac:dyDescent="0.25">
      <c r="K735" s="107"/>
    </row>
    <row r="736" spans="11:11" s="4" customFormat="1" ht="15" customHeight="1" x14ac:dyDescent="0.25">
      <c r="K736" s="107"/>
    </row>
    <row r="737" spans="11:11" s="4" customFormat="1" ht="15" customHeight="1" x14ac:dyDescent="0.25">
      <c r="K737" s="107"/>
    </row>
    <row r="738" spans="11:11" s="4" customFormat="1" ht="15" customHeight="1" x14ac:dyDescent="0.25">
      <c r="K738" s="107"/>
    </row>
    <row r="739" spans="11:11" s="4" customFormat="1" ht="15" customHeight="1" x14ac:dyDescent="0.25">
      <c r="K739" s="107"/>
    </row>
    <row r="740" spans="11:11" s="4" customFormat="1" ht="15" customHeight="1" x14ac:dyDescent="0.25">
      <c r="K740" s="107"/>
    </row>
    <row r="741" spans="11:11" s="4" customFormat="1" ht="15" customHeight="1" x14ac:dyDescent="0.25">
      <c r="K741" s="107"/>
    </row>
    <row r="742" spans="11:11" s="4" customFormat="1" ht="15" customHeight="1" x14ac:dyDescent="0.25">
      <c r="K742" s="107"/>
    </row>
    <row r="743" spans="11:11" s="4" customFormat="1" ht="15" customHeight="1" x14ac:dyDescent="0.25">
      <c r="K743" s="107"/>
    </row>
    <row r="744" spans="11:11" s="4" customFormat="1" ht="15" customHeight="1" x14ac:dyDescent="0.25">
      <c r="K744" s="107"/>
    </row>
    <row r="745" spans="11:11" s="4" customFormat="1" ht="15" customHeight="1" x14ac:dyDescent="0.25">
      <c r="K745" s="107"/>
    </row>
    <row r="746" spans="11:11" s="4" customFormat="1" ht="15" customHeight="1" x14ac:dyDescent="0.25">
      <c r="K746" s="107"/>
    </row>
    <row r="747" spans="11:11" s="4" customFormat="1" ht="15" customHeight="1" x14ac:dyDescent="0.25">
      <c r="K747" s="107"/>
    </row>
    <row r="748" spans="11:11" s="4" customFormat="1" ht="15" customHeight="1" x14ac:dyDescent="0.25">
      <c r="K748" s="107"/>
    </row>
    <row r="749" spans="11:11" s="4" customFormat="1" ht="15" customHeight="1" x14ac:dyDescent="0.25">
      <c r="K749" s="107"/>
    </row>
    <row r="750" spans="11:11" s="4" customFormat="1" ht="15" customHeight="1" x14ac:dyDescent="0.25">
      <c r="K750" s="107"/>
    </row>
    <row r="751" spans="11:11" s="4" customFormat="1" ht="15" customHeight="1" x14ac:dyDescent="0.25">
      <c r="K751" s="107"/>
    </row>
    <row r="752" spans="11:11" s="4" customFormat="1" ht="15" customHeight="1" x14ac:dyDescent="0.25">
      <c r="K752" s="107"/>
    </row>
    <row r="753" spans="11:11" s="4" customFormat="1" ht="15" customHeight="1" x14ac:dyDescent="0.25">
      <c r="K753" s="107"/>
    </row>
    <row r="754" spans="11:11" s="4" customFormat="1" ht="15" customHeight="1" x14ac:dyDescent="0.25">
      <c r="K754" s="107"/>
    </row>
    <row r="755" spans="11:11" s="4" customFormat="1" ht="15" customHeight="1" x14ac:dyDescent="0.25">
      <c r="K755" s="107"/>
    </row>
    <row r="756" spans="11:11" s="4" customFormat="1" ht="15" customHeight="1" x14ac:dyDescent="0.25">
      <c r="K756" s="107"/>
    </row>
    <row r="757" spans="11:11" s="4" customFormat="1" ht="15" customHeight="1" x14ac:dyDescent="0.25">
      <c r="K757" s="107"/>
    </row>
    <row r="758" spans="11:11" s="4" customFormat="1" ht="15" customHeight="1" x14ac:dyDescent="0.25">
      <c r="K758" s="107"/>
    </row>
  </sheetData>
  <sheetProtection algorithmName="SHA-512" hashValue="X1A0g16WoovOW7X0+V1s6GxdpP1giS675j4WbAFhtIP/kJ+r5FP1X7v256ALsOlRkVma4ynsjxLUf3XdBQHS0w==" saltValue="R8ccca0vYH4X+lcqgYuwcg==" spinCount="100000" sheet="1" formatCells="0" formatColumns="0" formatRows="0" autoFilter="0"/>
  <mergeCells count="25">
    <mergeCell ref="C119:F119"/>
    <mergeCell ref="G119:J119"/>
    <mergeCell ref="C118:F118"/>
    <mergeCell ref="G118:J118"/>
    <mergeCell ref="A81:B81"/>
    <mergeCell ref="A97:B97"/>
    <mergeCell ref="A115:B115"/>
    <mergeCell ref="C114:E114"/>
    <mergeCell ref="C115:E115"/>
    <mergeCell ref="C116:E116"/>
    <mergeCell ref="C108:D108"/>
    <mergeCell ref="C109:D109"/>
    <mergeCell ref="C110:D110"/>
    <mergeCell ref="C117:E117"/>
    <mergeCell ref="C107:D107"/>
    <mergeCell ref="C106:D106"/>
    <mergeCell ref="C111:D111"/>
    <mergeCell ref="B3:C3"/>
    <mergeCell ref="C7:D7"/>
    <mergeCell ref="C8:D8"/>
    <mergeCell ref="C10:D10"/>
    <mergeCell ref="A7:B10"/>
    <mergeCell ref="C9:D9"/>
    <mergeCell ref="A16:J16"/>
    <mergeCell ref="A12:E14"/>
  </mergeCells>
  <phoneticPr fontId="2" type="noConversion"/>
  <dataValidations count="16">
    <dataValidation type="list" allowBlank="1" showInputMessage="1" showErrorMessage="1" sqref="F105" xr:uid="{31E79137-2481-4A4F-B6EC-65571794C278}">
      <formula1>$D$127:$D$147</formula1>
    </dataValidation>
    <dataValidation type="list" allowBlank="1" showInputMessage="1" showErrorMessage="1" sqref="J7" xr:uid="{EFCC0EAD-97D5-4AA4-8E45-6AF7FE8B7B2A}">
      <formula1>$B$174:$B$177</formula1>
    </dataValidation>
    <dataValidation type="list" allowBlank="1" showInputMessage="1" showErrorMessage="1" sqref="C64:C68" xr:uid="{02B7CEE3-9EFF-4711-A48F-561D69A3C203}">
      <formula1>$F$126:$F$136</formula1>
    </dataValidation>
    <dataValidation type="list" allowBlank="1" showInputMessage="1" showErrorMessage="1" sqref="D83" xr:uid="{4D414F05-BC6C-43EF-B7C0-9480BFB01414}">
      <formula1>$E$121:$E$124</formula1>
    </dataValidation>
    <dataValidation type="list" allowBlank="1" showInputMessage="1" showErrorMessage="1" sqref="D84" xr:uid="{E24F0770-182F-479C-9261-E3A105E6906A}">
      <formula1>$F$121:$F$124</formula1>
    </dataValidation>
    <dataValidation type="list" allowBlank="1" showInputMessage="1" showErrorMessage="1" sqref="D85" xr:uid="{FFE489A4-2E17-4E95-B284-A8E975360CDC}">
      <formula1>$G$121:$G$124</formula1>
    </dataValidation>
    <dataValidation type="list" allowBlank="1" showInputMessage="1" showErrorMessage="1" sqref="D86" xr:uid="{D7364A9E-FB3C-4652-860E-26D743E3E161}">
      <formula1>$H$121:$H$124</formula1>
    </dataValidation>
    <dataValidation type="list" allowBlank="1" showInputMessage="1" showErrorMessage="1" sqref="D87" xr:uid="{22E83721-F2E7-45B5-BC21-C7B1B7ABF77C}">
      <formula1>$I$121:$I$124</formula1>
    </dataValidation>
    <dataValidation type="list" allowBlank="1" showInputMessage="1" showErrorMessage="1" sqref="D88" xr:uid="{FFAEBDBF-0C6D-4D1E-831C-477153364D09}">
      <formula1>$J$121:$J$124</formula1>
    </dataValidation>
    <dataValidation type="list" allowBlank="1" showInputMessage="1" showErrorMessage="1" sqref="D93" xr:uid="{02F89A2A-C8D4-41B1-9F8F-101CB7254758}">
      <formula1>$K$121:$K$124</formula1>
    </dataValidation>
    <dataValidation type="list" allowBlank="1" showInputMessage="1" showErrorMessage="1" sqref="C99" xr:uid="{4325DE03-B78F-447D-B727-8D69DD4CCDFD}">
      <formula1>$D$172:$D$174</formula1>
    </dataValidation>
    <dataValidation type="list" allowBlank="1" showInputMessage="1" showErrorMessage="1" sqref="C100:C101 C107:D110" xr:uid="{E4723D4F-4B10-4D17-92EB-0744E4A1C4D4}">
      <formula1>$D$175:$D$177</formula1>
    </dataValidation>
    <dataValidation type="list" allowBlank="1" showInputMessage="1" showErrorMessage="1" sqref="E9" xr:uid="{A48F878A-CE26-4F88-8373-3A4CE3F88C22}">
      <formula1>$H$126:$H$129</formula1>
    </dataValidation>
    <dataValidation type="list" allowBlank="1" showInputMessage="1" showErrorMessage="1" sqref="C114:E114" xr:uid="{A77F131D-8F21-43F1-9C65-61725596709C}">
      <formula1>$B$120:$B$123</formula1>
    </dataValidation>
    <dataValidation type="list" allowBlank="1" showInputMessage="1" showErrorMessage="1" sqref="C115:E115" xr:uid="{65920B81-1B23-4D93-AB16-C2712BC37BEE}">
      <formula1>$B$125:$B$131</formula1>
    </dataValidation>
    <dataValidation type="list" allowBlank="1" showInputMessage="1" showErrorMessage="1" sqref="C117:E117" xr:uid="{EBC6EDF6-B92C-4160-B5D1-3C3F34BDD26F}">
      <formula1>$B$145:$B$159</formula1>
    </dataValidation>
  </dataValidations>
  <printOptions horizontalCentered="1"/>
  <pageMargins left="0.25" right="0.25" top="0.75" bottom="0.75" header="0.3" footer="0.3"/>
  <pageSetup paperSize="8" scale="60"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rowBreaks count="1" manualBreakCount="1">
    <brk id="95" max="9" man="1"/>
  </rowBreaks>
  <customProperties>
    <customPr name="_pios_id" r:id="rId2"/>
    <customPr name="EpmWorksheetKeyString_GUID" r:id="rId3"/>
  </customProperties>
  <ignoredErrors>
    <ignoredError sqref="G7" unlockedFormula="1"/>
    <ignoredError sqref="J91" evalError="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CBDE-56D4-4DC0-AEAA-A5D029C2B29C}">
  <sheetPr>
    <tabColor rgb="FFFFFF99"/>
    <pageSetUpPr fitToPage="1"/>
  </sheetPr>
  <dimension ref="A1:JG931"/>
  <sheetViews>
    <sheetView zoomScale="72" zoomScaleNormal="72" zoomScaleSheetLayoutView="70" workbookViewId="0">
      <selection activeCell="B2" sqref="B2:C2"/>
    </sheetView>
  </sheetViews>
  <sheetFormatPr baseColWidth="10" defaultColWidth="11.44140625" defaultRowHeight="15" customHeight="1" outlineLevelRow="1" x14ac:dyDescent="0.25"/>
  <cols>
    <col min="1" max="1" width="20.77734375" style="13" customWidth="1"/>
    <col min="2" max="2" width="64.109375" style="13" customWidth="1"/>
    <col min="3" max="3" width="13.5546875" style="13" bestFit="1" customWidth="1"/>
    <col min="4" max="4" width="46.6640625" style="13" bestFit="1" customWidth="1"/>
    <col min="5" max="5" width="32" style="13" customWidth="1"/>
    <col min="6" max="6" width="11.109375" style="89" bestFit="1" customWidth="1"/>
    <col min="7" max="7" width="19.44140625" style="13" bestFit="1" customWidth="1"/>
    <col min="8" max="8" width="23.44140625" style="345" bestFit="1" customWidth="1"/>
    <col min="9" max="9" width="42.5546875" style="13" customWidth="1"/>
    <col min="10" max="10" width="36" style="13" customWidth="1"/>
    <col min="11" max="263" width="11.44140625" style="4"/>
    <col min="264" max="16384" width="11.44140625" style="13"/>
  </cols>
  <sheetData>
    <row r="1" spans="1:267" s="4" customFormat="1" ht="15" customHeight="1" x14ac:dyDescent="0.25">
      <c r="F1" s="5"/>
      <c r="G1" s="379"/>
      <c r="H1" s="238"/>
      <c r="I1" s="379"/>
    </row>
    <row r="2" spans="1:267" s="4" customFormat="1" ht="15" customHeight="1" x14ac:dyDescent="0.25">
      <c r="A2" s="7" t="s">
        <v>0</v>
      </c>
      <c r="B2" s="615"/>
      <c r="C2" s="608"/>
      <c r="F2" s="5"/>
      <c r="G2" s="379"/>
      <c r="H2" s="603" t="s">
        <v>1</v>
      </c>
      <c r="I2" s="612"/>
      <c r="K2" s="379"/>
      <c r="L2" s="379"/>
    </row>
    <row r="3" spans="1:267" s="4" customFormat="1" ht="15" customHeight="1" x14ac:dyDescent="0.25">
      <c r="B3" s="4" t="s">
        <v>2</v>
      </c>
      <c r="G3" s="379"/>
      <c r="H3" s="603" t="s">
        <v>3</v>
      </c>
      <c r="I3" s="612"/>
      <c r="K3" s="379"/>
      <c r="L3" s="379"/>
    </row>
    <row r="4" spans="1:267" s="4" customFormat="1" ht="15" customHeight="1" x14ac:dyDescent="0.25">
      <c r="B4" s="4" t="s">
        <v>1260</v>
      </c>
      <c r="G4" s="379"/>
      <c r="H4" s="701" t="s">
        <v>4</v>
      </c>
      <c r="I4" s="612"/>
      <c r="J4" s="7"/>
      <c r="K4" s="379"/>
      <c r="L4" s="228"/>
      <c r="M4" s="6"/>
      <c r="N4" s="6"/>
      <c r="O4" s="6"/>
    </row>
    <row r="5" spans="1:267" s="4" customFormat="1" ht="15" customHeight="1" x14ac:dyDescent="0.25">
      <c r="G5" s="379"/>
      <c r="H5" s="98"/>
      <c r="I5" s="389"/>
      <c r="J5" s="7"/>
      <c r="K5" s="379"/>
      <c r="L5" s="228"/>
      <c r="M5" s="6"/>
      <c r="N5" s="6"/>
      <c r="O5" s="6"/>
    </row>
    <row r="6" spans="1:267" s="4" customFormat="1" ht="15" customHeight="1" x14ac:dyDescent="0.25">
      <c r="A6" s="684" t="s">
        <v>5</v>
      </c>
      <c r="B6" s="685"/>
      <c r="C6" s="685"/>
      <c r="D6" s="685"/>
      <c r="E6" s="686"/>
      <c r="G6" s="379"/>
      <c r="H6" s="135" t="s">
        <v>7</v>
      </c>
      <c r="I6" s="470" t="s">
        <v>8</v>
      </c>
      <c r="J6" s="7"/>
      <c r="K6" s="379"/>
      <c r="L6" s="228"/>
      <c r="M6" s="6"/>
      <c r="N6" s="6"/>
      <c r="O6" s="6"/>
    </row>
    <row r="7" spans="1:267" s="4" customFormat="1" ht="15" customHeight="1" x14ac:dyDescent="0.25">
      <c r="A7" s="687"/>
      <c r="B7" s="688"/>
      <c r="C7" s="688"/>
      <c r="D7" s="688"/>
      <c r="E7" s="689"/>
      <c r="G7" s="379"/>
      <c r="H7" s="311" t="s">
        <v>10</v>
      </c>
      <c r="I7" s="392"/>
      <c r="J7" s="7"/>
      <c r="K7" s="379"/>
      <c r="L7" s="228"/>
      <c r="M7" s="6"/>
      <c r="N7" s="6"/>
      <c r="O7" s="6"/>
    </row>
    <row r="8" spans="1:267" s="4" customFormat="1" ht="15" customHeight="1" x14ac:dyDescent="0.25">
      <c r="A8" s="690"/>
      <c r="B8" s="691"/>
      <c r="C8" s="691"/>
      <c r="D8" s="691"/>
      <c r="E8" s="692"/>
      <c r="G8" s="379"/>
      <c r="H8" s="311" t="s">
        <v>12</v>
      </c>
      <c r="I8" s="392"/>
      <c r="J8" s="7"/>
      <c r="K8" s="379"/>
      <c r="L8" s="228"/>
      <c r="M8" s="6"/>
      <c r="N8" s="6"/>
      <c r="O8" s="6"/>
    </row>
    <row r="9" spans="1:267" s="4" customFormat="1" ht="15" customHeight="1" x14ac:dyDescent="0.25">
      <c r="D9" s="99"/>
      <c r="F9" s="5"/>
      <c r="G9" s="379"/>
      <c r="J9" s="7"/>
      <c r="K9" s="379"/>
      <c r="L9" s="228"/>
      <c r="M9" s="6"/>
      <c r="N9" s="6"/>
      <c r="O9" s="6"/>
    </row>
    <row r="10" spans="1:267" s="4" customFormat="1" ht="15" customHeight="1" x14ac:dyDescent="0.25">
      <c r="A10" s="750" t="s">
        <v>990</v>
      </c>
      <c r="B10" s="751"/>
      <c r="C10" s="703"/>
      <c r="D10" s="3" t="s">
        <v>991</v>
      </c>
      <c r="E10" s="3" t="s">
        <v>992</v>
      </c>
      <c r="F10" s="5"/>
      <c r="G10" s="379"/>
      <c r="H10" s="238"/>
      <c r="I10" s="98" t="s">
        <v>6</v>
      </c>
      <c r="J10" s="7"/>
      <c r="K10" s="379"/>
      <c r="L10" s="228"/>
      <c r="M10" s="6"/>
      <c r="N10" s="6"/>
      <c r="O10" s="6"/>
    </row>
    <row r="11" spans="1:267" s="4" customFormat="1" ht="15" customHeight="1" x14ac:dyDescent="0.25">
      <c r="A11" s="752"/>
      <c r="B11" s="753"/>
      <c r="C11" s="705"/>
      <c r="D11" s="292" t="s">
        <v>993</v>
      </c>
      <c r="E11" s="123"/>
      <c r="F11" s="5"/>
      <c r="G11" s="379"/>
      <c r="H11" s="238"/>
      <c r="I11" s="541" t="s">
        <v>9</v>
      </c>
      <c r="J11" s="7"/>
      <c r="K11" s="379"/>
      <c r="L11" s="228"/>
      <c r="M11" s="6"/>
      <c r="N11" s="6"/>
      <c r="O11" s="6"/>
    </row>
    <row r="12" spans="1:267" s="4" customFormat="1" ht="15" customHeight="1" x14ac:dyDescent="0.25">
      <c r="A12" s="752"/>
      <c r="B12" s="753"/>
      <c r="C12" s="705"/>
      <c r="D12" s="292" t="s">
        <v>994</v>
      </c>
      <c r="E12" s="123"/>
      <c r="F12" s="5"/>
      <c r="G12" s="379"/>
      <c r="H12" s="238"/>
      <c r="I12" s="542" t="s">
        <v>11</v>
      </c>
      <c r="J12" s="7"/>
      <c r="K12" s="379"/>
      <c r="L12" s="228"/>
      <c r="M12" s="6"/>
      <c r="N12" s="6"/>
      <c r="O12" s="6"/>
    </row>
    <row r="13" spans="1:267" s="4" customFormat="1" ht="15" customHeight="1" x14ac:dyDescent="0.25">
      <c r="F13" s="5"/>
      <c r="H13" s="115"/>
      <c r="J13" s="7"/>
      <c r="JD13" s="13"/>
      <c r="JE13" s="13"/>
      <c r="JF13" s="13"/>
      <c r="JG13" s="13"/>
    </row>
    <row r="14" spans="1:267" s="4" customFormat="1" ht="40.200000000000003" customHeight="1" x14ac:dyDescent="0.25">
      <c r="A14" s="626" t="s">
        <v>654</v>
      </c>
      <c r="B14" s="627"/>
      <c r="C14" s="627"/>
      <c r="D14" s="627"/>
      <c r="E14" s="627"/>
      <c r="F14" s="627"/>
      <c r="G14" s="627"/>
      <c r="H14" s="627"/>
      <c r="I14" s="617"/>
      <c r="J14" s="7"/>
      <c r="JD14" s="13"/>
      <c r="JE14" s="13"/>
      <c r="JF14" s="13"/>
      <c r="JG14" s="13"/>
    </row>
    <row r="15" spans="1:267" ht="15" customHeight="1" x14ac:dyDescent="0.25">
      <c r="A15" s="4"/>
      <c r="B15" s="4"/>
      <c r="C15" s="4"/>
      <c r="D15" s="6"/>
      <c r="E15" s="4"/>
      <c r="F15" s="5"/>
      <c r="G15" s="4"/>
      <c r="H15" s="115"/>
      <c r="I15" s="4"/>
      <c r="J15" s="7"/>
    </row>
    <row r="16" spans="1:267" s="290" customFormat="1" ht="40.200000000000003" customHeight="1" x14ac:dyDescent="0.25">
      <c r="A16" s="16" t="s">
        <v>138</v>
      </c>
      <c r="B16" s="16" t="s">
        <v>139</v>
      </c>
      <c r="C16" s="176" t="s">
        <v>140</v>
      </c>
      <c r="D16" s="16" t="s">
        <v>141</v>
      </c>
      <c r="E16" s="16" t="s">
        <v>443</v>
      </c>
      <c r="F16" s="177" t="s">
        <v>341</v>
      </c>
      <c r="G16" s="16" t="s">
        <v>144</v>
      </c>
      <c r="H16" s="16" t="s">
        <v>445</v>
      </c>
      <c r="I16" s="176" t="s">
        <v>146</v>
      </c>
      <c r="J16" s="7"/>
    </row>
    <row r="17" spans="1:10" ht="15" customHeight="1" x14ac:dyDescent="0.25">
      <c r="A17" s="4"/>
      <c r="B17" s="4"/>
      <c r="C17" s="4"/>
      <c r="D17" s="4"/>
      <c r="E17" s="115"/>
      <c r="F17" s="187"/>
      <c r="G17" s="187"/>
      <c r="H17" s="115"/>
      <c r="I17" s="4"/>
      <c r="J17" s="7"/>
    </row>
    <row r="18" spans="1:10" ht="15" customHeight="1" x14ac:dyDescent="0.25">
      <c r="A18" s="19" t="s">
        <v>147</v>
      </c>
      <c r="B18" s="391" t="s">
        <v>995</v>
      </c>
      <c r="C18" s="3"/>
      <c r="D18" s="3"/>
      <c r="E18" s="188"/>
      <c r="F18" s="476"/>
      <c r="G18" s="188"/>
      <c r="H18" s="170"/>
      <c r="I18" s="387"/>
      <c r="J18" s="7"/>
    </row>
    <row r="19" spans="1:10" ht="15" customHeight="1" x14ac:dyDescent="0.25">
      <c r="A19" s="4"/>
      <c r="B19" s="4"/>
      <c r="C19" s="4"/>
      <c r="D19" s="4"/>
      <c r="E19" s="115"/>
      <c r="F19" s="187"/>
      <c r="G19" s="115"/>
      <c r="H19" s="115"/>
      <c r="I19" s="4"/>
      <c r="J19" s="7"/>
    </row>
    <row r="20" spans="1:10" ht="15" customHeight="1" x14ac:dyDescent="0.25">
      <c r="A20" s="19" t="s">
        <v>351</v>
      </c>
      <c r="B20" s="19" t="s">
        <v>56</v>
      </c>
      <c r="C20" s="4"/>
      <c r="D20" s="4"/>
      <c r="E20" s="115"/>
      <c r="F20" s="187"/>
      <c r="G20" s="115"/>
      <c r="H20" s="115"/>
      <c r="I20" s="4"/>
      <c r="J20" s="7"/>
    </row>
    <row r="21" spans="1:10" ht="15" customHeight="1" x14ac:dyDescent="0.25">
      <c r="A21" s="20" t="s">
        <v>352</v>
      </c>
      <c r="B21" s="29" t="s">
        <v>993</v>
      </c>
      <c r="C21" s="20" t="s">
        <v>84</v>
      </c>
      <c r="D21" s="21" t="s">
        <v>162</v>
      </c>
      <c r="E21" s="156">
        <f>E11</f>
        <v>0</v>
      </c>
      <c r="F21" s="192">
        <v>57</v>
      </c>
      <c r="G21" s="192" t="s">
        <v>153</v>
      </c>
      <c r="H21" s="294">
        <f>_xlfn.CEILING.MATH((E21*F21)+(F22*E22)+(F23*E23))</f>
        <v>0</v>
      </c>
      <c r="I21" s="140"/>
      <c r="J21" s="7"/>
    </row>
    <row r="22" spans="1:10" ht="15" customHeight="1" x14ac:dyDescent="0.25">
      <c r="A22" s="20" t="s">
        <v>996</v>
      </c>
      <c r="B22" s="29" t="s">
        <v>997</v>
      </c>
      <c r="C22" s="24" t="s">
        <v>82</v>
      </c>
      <c r="D22" s="21" t="s">
        <v>162</v>
      </c>
      <c r="E22" s="156">
        <f>IF(E11&gt;0,1,0)</f>
        <v>0</v>
      </c>
      <c r="F22" s="192">
        <v>9.5</v>
      </c>
      <c r="G22" s="192" t="s">
        <v>153</v>
      </c>
      <c r="H22" s="192" t="s">
        <v>153</v>
      </c>
      <c r="I22" s="140"/>
      <c r="J22" s="7"/>
    </row>
    <row r="23" spans="1:10" ht="15" customHeight="1" x14ac:dyDescent="0.25">
      <c r="A23" s="20" t="s">
        <v>998</v>
      </c>
      <c r="B23" s="29" t="s">
        <v>999</v>
      </c>
      <c r="C23" s="24" t="s">
        <v>66</v>
      </c>
      <c r="D23" s="21" t="s">
        <v>162</v>
      </c>
      <c r="E23" s="156">
        <f>IF(E11&gt;0,1,0)</f>
        <v>0</v>
      </c>
      <c r="F23" s="192">
        <v>9.5</v>
      </c>
      <c r="G23" s="192" t="s">
        <v>153</v>
      </c>
      <c r="H23" s="192" t="s">
        <v>153</v>
      </c>
      <c r="I23" s="140"/>
      <c r="J23" s="7"/>
    </row>
    <row r="24" spans="1:10" ht="15" customHeight="1" x14ac:dyDescent="0.25">
      <c r="A24" s="20" t="s">
        <v>354</v>
      </c>
      <c r="B24" s="29" t="s">
        <v>994</v>
      </c>
      <c r="C24" s="20" t="s">
        <v>84</v>
      </c>
      <c r="D24" s="21" t="s">
        <v>162</v>
      </c>
      <c r="E24" s="156">
        <f>E12</f>
        <v>0</v>
      </c>
      <c r="F24" s="192">
        <v>57</v>
      </c>
      <c r="G24" s="192" t="s">
        <v>153</v>
      </c>
      <c r="H24" s="294">
        <f>E24*F24</f>
        <v>0</v>
      </c>
      <c r="I24" s="140"/>
      <c r="J24" s="7"/>
    </row>
    <row r="25" spans="1:10" ht="15" customHeight="1" x14ac:dyDescent="0.25">
      <c r="A25" s="4"/>
      <c r="B25" s="4"/>
      <c r="C25" s="4"/>
      <c r="D25" s="4"/>
      <c r="E25" s="159"/>
      <c r="F25" s="187"/>
      <c r="G25" s="187"/>
      <c r="H25" s="171"/>
      <c r="I25" s="4"/>
      <c r="J25" s="4"/>
    </row>
    <row r="26" spans="1:10" ht="15" customHeight="1" x14ac:dyDescent="0.25">
      <c r="A26" s="19" t="s">
        <v>358</v>
      </c>
      <c r="B26" s="40" t="s">
        <v>39</v>
      </c>
      <c r="C26" s="4"/>
      <c r="D26" s="4"/>
      <c r="E26" s="159"/>
      <c r="F26" s="187"/>
      <c r="G26" s="187"/>
      <c r="H26" s="171"/>
      <c r="I26" s="4"/>
      <c r="J26" s="4"/>
    </row>
    <row r="27" spans="1:10" ht="15" customHeight="1" x14ac:dyDescent="0.25">
      <c r="A27" s="20" t="s">
        <v>359</v>
      </c>
      <c r="B27" s="43" t="s">
        <v>1000</v>
      </c>
      <c r="C27" s="24" t="s">
        <v>70</v>
      </c>
      <c r="D27" s="21" t="s">
        <v>239</v>
      </c>
      <c r="E27" s="156">
        <f>(E12+E11)</f>
        <v>0</v>
      </c>
      <c r="F27" s="192">
        <v>90</v>
      </c>
      <c r="G27" s="192" t="s">
        <v>153</v>
      </c>
      <c r="H27" s="294">
        <f>E27*F27</f>
        <v>0</v>
      </c>
      <c r="I27" s="140"/>
      <c r="J27" s="7"/>
    </row>
    <row r="28" spans="1:10" ht="15" customHeight="1" x14ac:dyDescent="0.25">
      <c r="A28" s="20" t="s">
        <v>361</v>
      </c>
      <c r="B28" s="26" t="s">
        <v>1001</v>
      </c>
      <c r="C28" s="24" t="s">
        <v>70</v>
      </c>
      <c r="D28" s="21" t="s">
        <v>1002</v>
      </c>
      <c r="E28" s="156">
        <f>_xlfn.CEILING.MATH((E11*8)+(E12*8)+(E27*6))</f>
        <v>0</v>
      </c>
      <c r="F28" s="192" t="s">
        <v>153</v>
      </c>
      <c r="G28" s="192" t="s">
        <v>153</v>
      </c>
      <c r="H28" s="294">
        <f>E28</f>
        <v>0</v>
      </c>
      <c r="I28" s="140"/>
      <c r="J28" s="7"/>
    </row>
    <row r="29" spans="1:10" ht="15" customHeight="1" x14ac:dyDescent="0.25">
      <c r="A29" s="20" t="s">
        <v>363</v>
      </c>
      <c r="B29" s="26" t="s">
        <v>1003</v>
      </c>
      <c r="C29" s="24" t="s">
        <v>70</v>
      </c>
      <c r="D29" s="21" t="s">
        <v>1004</v>
      </c>
      <c r="E29" s="156">
        <f>IF(E11&gt;0,1,0)</f>
        <v>0</v>
      </c>
      <c r="F29" s="192" t="s">
        <v>153</v>
      </c>
      <c r="G29" s="490"/>
      <c r="H29" s="294">
        <f>E29*G29</f>
        <v>0</v>
      </c>
      <c r="I29" s="140"/>
      <c r="J29" s="7"/>
    </row>
    <row r="30" spans="1:10" ht="15" customHeight="1" x14ac:dyDescent="0.25">
      <c r="A30" s="20" t="s">
        <v>365</v>
      </c>
      <c r="B30" s="26" t="s">
        <v>1005</v>
      </c>
      <c r="C30" s="24" t="s">
        <v>70</v>
      </c>
      <c r="D30" s="21" t="s">
        <v>1006</v>
      </c>
      <c r="E30" s="156">
        <f>_xlfn.CEILING.MATH((E11*8)+(E12*8)+(E27*6))</f>
        <v>0</v>
      </c>
      <c r="F30" s="192" t="s">
        <v>153</v>
      </c>
      <c r="G30" s="192" t="s">
        <v>153</v>
      </c>
      <c r="H30" s="294">
        <f>E30</f>
        <v>0</v>
      </c>
      <c r="I30" s="140"/>
      <c r="J30" s="7"/>
    </row>
    <row r="31" spans="1:10" ht="15" customHeight="1" x14ac:dyDescent="0.25">
      <c r="A31" s="20" t="s">
        <v>805</v>
      </c>
      <c r="B31" s="26" t="s">
        <v>1007</v>
      </c>
      <c r="C31" s="24" t="s">
        <v>70</v>
      </c>
      <c r="D31" s="21" t="s">
        <v>239</v>
      </c>
      <c r="E31" s="374"/>
      <c r="F31" s="192" t="s">
        <v>153</v>
      </c>
      <c r="G31" s="490"/>
      <c r="H31" s="294">
        <f>G31*E31</f>
        <v>0</v>
      </c>
      <c r="I31" s="140"/>
      <c r="J31" s="7"/>
    </row>
    <row r="32" spans="1:10" ht="15" customHeight="1" x14ac:dyDescent="0.25">
      <c r="A32" s="20" t="s">
        <v>807</v>
      </c>
      <c r="B32" s="26" t="s">
        <v>1008</v>
      </c>
      <c r="C32" s="20" t="s">
        <v>70</v>
      </c>
      <c r="D32" s="21" t="s">
        <v>239</v>
      </c>
      <c r="E32" s="156">
        <f>E11+E12</f>
        <v>0</v>
      </c>
      <c r="F32" s="192">
        <v>56</v>
      </c>
      <c r="G32" s="192" t="s">
        <v>153</v>
      </c>
      <c r="H32" s="294">
        <f>F32*E32</f>
        <v>0</v>
      </c>
      <c r="I32" s="140"/>
      <c r="J32" s="7"/>
    </row>
    <row r="33" spans="1:267" ht="15" customHeight="1" x14ac:dyDescent="0.25">
      <c r="A33" s="20" t="s">
        <v>809</v>
      </c>
      <c r="B33" s="26" t="s">
        <v>1009</v>
      </c>
      <c r="C33" s="20" t="s">
        <v>70</v>
      </c>
      <c r="D33" s="21" t="s">
        <v>239</v>
      </c>
      <c r="E33" s="156">
        <f>E11+E12</f>
        <v>0</v>
      </c>
      <c r="F33" s="192">
        <v>300</v>
      </c>
      <c r="G33" s="192" t="s">
        <v>153</v>
      </c>
      <c r="H33" s="294">
        <f>F33*E33</f>
        <v>0</v>
      </c>
      <c r="I33" s="140"/>
      <c r="J33" s="7"/>
    </row>
    <row r="34" spans="1:267" ht="15" customHeight="1" x14ac:dyDescent="0.25">
      <c r="A34" s="20" t="s">
        <v>1010</v>
      </c>
      <c r="B34" s="21" t="s">
        <v>1011</v>
      </c>
      <c r="C34" s="20" t="s">
        <v>70</v>
      </c>
      <c r="D34" s="21" t="s">
        <v>239</v>
      </c>
      <c r="E34" s="156">
        <f>IF(E11&gt;0,2,0)</f>
        <v>0</v>
      </c>
      <c r="F34" s="192" t="s">
        <v>153</v>
      </c>
      <c r="G34" s="192">
        <v>15</v>
      </c>
      <c r="H34" s="294">
        <f>E34*G34</f>
        <v>0</v>
      </c>
      <c r="I34" s="140"/>
      <c r="J34" s="7"/>
    </row>
    <row r="35" spans="1:267" ht="15" customHeight="1" x14ac:dyDescent="0.25">
      <c r="A35" s="4"/>
      <c r="B35" s="4"/>
      <c r="C35" s="4"/>
      <c r="D35" s="4"/>
      <c r="E35" s="159"/>
      <c r="F35" s="187"/>
      <c r="G35" s="187"/>
      <c r="H35" s="171"/>
      <c r="I35" s="4"/>
      <c r="J35" s="4"/>
    </row>
    <row r="36" spans="1:267" ht="15" customHeight="1" x14ac:dyDescent="0.25">
      <c r="A36" s="19" t="s">
        <v>8</v>
      </c>
      <c r="B36" s="40" t="s">
        <v>338</v>
      </c>
      <c r="C36" s="4"/>
      <c r="D36" s="4"/>
      <c r="E36" s="159"/>
      <c r="F36" s="187"/>
      <c r="G36" s="187"/>
      <c r="H36" s="171"/>
      <c r="I36" s="4"/>
      <c r="J36" s="4"/>
    </row>
    <row r="37" spans="1:267" ht="15" customHeight="1" x14ac:dyDescent="0.25">
      <c r="A37" s="27" t="s">
        <v>8</v>
      </c>
      <c r="B37" s="30"/>
      <c r="C37" s="393" t="s">
        <v>8</v>
      </c>
      <c r="D37" s="21" t="s">
        <v>339</v>
      </c>
      <c r="E37" s="374"/>
      <c r="F37" s="192" t="s">
        <v>153</v>
      </c>
      <c r="G37" s="490"/>
      <c r="H37" s="160">
        <f>G37*E37</f>
        <v>0</v>
      </c>
      <c r="I37" s="393"/>
      <c r="J37" s="7"/>
    </row>
    <row r="38" spans="1:267" ht="15" customHeight="1" x14ac:dyDescent="0.25">
      <c r="A38" s="27" t="s">
        <v>8</v>
      </c>
      <c r="B38" s="30"/>
      <c r="C38" s="393" t="s">
        <v>8</v>
      </c>
      <c r="D38" s="21" t="s">
        <v>339</v>
      </c>
      <c r="E38" s="374"/>
      <c r="F38" s="192" t="s">
        <v>153</v>
      </c>
      <c r="G38" s="490"/>
      <c r="H38" s="160">
        <f t="shared" ref="H38:H41" si="0">G38*E38</f>
        <v>0</v>
      </c>
      <c r="I38" s="393"/>
      <c r="J38" s="7"/>
    </row>
    <row r="39" spans="1:267" ht="15" customHeight="1" x14ac:dyDescent="0.25">
      <c r="A39" s="27" t="s">
        <v>8</v>
      </c>
      <c r="B39" s="30"/>
      <c r="C39" s="393" t="s">
        <v>8</v>
      </c>
      <c r="D39" s="21" t="s">
        <v>339</v>
      </c>
      <c r="E39" s="374"/>
      <c r="F39" s="192" t="s">
        <v>153</v>
      </c>
      <c r="G39" s="495"/>
      <c r="H39" s="160">
        <f t="shared" si="0"/>
        <v>0</v>
      </c>
      <c r="I39" s="393"/>
      <c r="J39" s="7"/>
    </row>
    <row r="40" spans="1:267" ht="15" customHeight="1" x14ac:dyDescent="0.25">
      <c r="A40" s="27" t="s">
        <v>8</v>
      </c>
      <c r="B40" s="30"/>
      <c r="C40" s="393" t="s">
        <v>8</v>
      </c>
      <c r="D40" s="21" t="s">
        <v>339</v>
      </c>
      <c r="E40" s="374"/>
      <c r="F40" s="192" t="s">
        <v>153</v>
      </c>
      <c r="G40" s="495"/>
      <c r="H40" s="160">
        <f t="shared" si="0"/>
        <v>0</v>
      </c>
      <c r="I40" s="393"/>
      <c r="J40" s="7"/>
    </row>
    <row r="41" spans="1:267" ht="15" customHeight="1" x14ac:dyDescent="0.25">
      <c r="A41" s="27" t="s">
        <v>8</v>
      </c>
      <c r="B41" s="410"/>
      <c r="C41" s="393" t="s">
        <v>8</v>
      </c>
      <c r="D41" s="21" t="s">
        <v>339</v>
      </c>
      <c r="E41" s="374"/>
      <c r="F41" s="192" t="s">
        <v>153</v>
      </c>
      <c r="G41" s="495"/>
      <c r="H41" s="160">
        <f t="shared" si="0"/>
        <v>0</v>
      </c>
      <c r="I41" s="409"/>
      <c r="J41" s="7"/>
    </row>
    <row r="42" spans="1:267" ht="15" customHeight="1" x14ac:dyDescent="0.25">
      <c r="A42" s="4"/>
      <c r="B42" s="4"/>
      <c r="C42" s="4"/>
      <c r="D42" s="4"/>
      <c r="E42" s="4"/>
      <c r="F42" s="5"/>
      <c r="G42" s="4"/>
      <c r="H42" s="159"/>
      <c r="I42" s="4"/>
      <c r="J42" s="4"/>
    </row>
    <row r="43" spans="1:267" ht="15" customHeight="1" x14ac:dyDescent="0.25">
      <c r="A43" s="19" t="s">
        <v>340</v>
      </c>
      <c r="B43" s="391" t="s">
        <v>62</v>
      </c>
      <c r="C43" s="3"/>
      <c r="D43" s="3"/>
      <c r="E43" s="391"/>
      <c r="F43" s="139"/>
      <c r="G43" s="391"/>
      <c r="H43" s="170">
        <f>H62</f>
        <v>0</v>
      </c>
      <c r="I43" s="286" t="s">
        <v>341</v>
      </c>
      <c r="J43" s="7"/>
    </row>
    <row r="44" spans="1:267" s="33" customFormat="1" ht="15" customHeight="1" x14ac:dyDescent="0.25">
      <c r="A44" s="4"/>
      <c r="B44" s="4"/>
      <c r="C44" s="4"/>
      <c r="D44" s="4"/>
      <c r="E44" s="4"/>
      <c r="F44" s="4"/>
      <c r="G44" s="4"/>
      <c r="H44" s="159"/>
      <c r="I44" s="4"/>
      <c r="J44" s="4"/>
      <c r="K44" s="4"/>
      <c r="L44" s="4"/>
      <c r="M44" s="4"/>
      <c r="N44" s="4"/>
      <c r="O44" s="4"/>
      <c r="P44" s="4"/>
      <c r="Q44" s="4"/>
      <c r="R44" s="4"/>
      <c r="S44" s="4"/>
      <c r="T44" s="6"/>
      <c r="U44" s="6"/>
      <c r="V44" s="6"/>
      <c r="W44" s="31"/>
      <c r="X44" s="31"/>
      <c r="Y44" s="31"/>
      <c r="Z44" s="31"/>
      <c r="AA44" s="31"/>
      <c r="AB44" s="31"/>
      <c r="AC44" s="31"/>
      <c r="AD44" s="31"/>
      <c r="AE44" s="31"/>
      <c r="AF44" s="31"/>
      <c r="AG44" s="31"/>
      <c r="AH44" s="31"/>
      <c r="AI44" s="31"/>
      <c r="AJ44" s="31"/>
      <c r="AK44" s="31"/>
      <c r="AL44" s="31"/>
      <c r="AM44" s="31"/>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row>
    <row r="45" spans="1:267" s="33" customFormat="1" ht="15" customHeight="1" x14ac:dyDescent="0.25">
      <c r="A45" s="19" t="s">
        <v>64</v>
      </c>
      <c r="B45" s="391" t="s">
        <v>65</v>
      </c>
      <c r="C45" s="3"/>
      <c r="D45" s="3"/>
      <c r="E45" s="391"/>
      <c r="F45" s="391"/>
      <c r="G45" s="391"/>
      <c r="H45" s="170">
        <f>SUMIF($C$21:$C$41,"SUS 7",$H$21:$H$41)</f>
        <v>0</v>
      </c>
      <c r="I45" s="286" t="s">
        <v>341</v>
      </c>
      <c r="J45" s="7"/>
      <c r="K45" s="4"/>
      <c r="L45" s="4"/>
      <c r="M45" s="4"/>
      <c r="N45" s="4"/>
      <c r="O45" s="4"/>
      <c r="P45" s="4"/>
      <c r="Q45" s="4"/>
      <c r="R45" s="4"/>
      <c r="S45" s="4"/>
      <c r="T45" s="6"/>
      <c r="U45" s="6"/>
      <c r="V45" s="6"/>
      <c r="W45" s="31"/>
      <c r="X45" s="31"/>
      <c r="Y45" s="31"/>
      <c r="Z45" s="31"/>
      <c r="AA45" s="31"/>
      <c r="AB45" s="31"/>
      <c r="AC45" s="31"/>
      <c r="AD45" s="31"/>
      <c r="AE45" s="31"/>
      <c r="AF45" s="31"/>
      <c r="AG45" s="31"/>
      <c r="AH45" s="31"/>
      <c r="AI45" s="31"/>
      <c r="AJ45" s="31"/>
      <c r="AK45" s="31"/>
      <c r="AL45" s="31"/>
      <c r="AM45" s="31"/>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row>
    <row r="46" spans="1:267" s="33" customFormat="1" ht="15" customHeight="1" x14ac:dyDescent="0.25">
      <c r="A46" s="4"/>
      <c r="B46" s="4"/>
      <c r="C46" s="4"/>
      <c r="D46" s="4"/>
      <c r="E46" s="4"/>
      <c r="F46" s="4"/>
      <c r="G46" s="4"/>
      <c r="H46" s="159"/>
      <c r="I46" s="4"/>
      <c r="J46" s="4"/>
      <c r="K46" s="4"/>
      <c r="L46" s="4"/>
      <c r="M46" s="4"/>
      <c r="N46" s="4"/>
      <c r="O46" s="4"/>
      <c r="P46" s="4"/>
      <c r="Q46" s="4"/>
      <c r="R46" s="4"/>
      <c r="S46" s="4"/>
      <c r="T46" s="6"/>
      <c r="U46" s="6"/>
      <c r="V46" s="6"/>
      <c r="W46" s="31"/>
      <c r="X46" s="31"/>
      <c r="Y46" s="31"/>
      <c r="Z46" s="31"/>
      <c r="AA46" s="31"/>
      <c r="AB46" s="31"/>
      <c r="AC46" s="31"/>
      <c r="AD46" s="31"/>
      <c r="AE46" s="31"/>
      <c r="AF46" s="31"/>
      <c r="AG46" s="31"/>
      <c r="AH46" s="31"/>
      <c r="AI46" s="31"/>
      <c r="AJ46" s="31"/>
      <c r="AK46" s="31"/>
      <c r="AL46" s="31"/>
      <c r="AM46" s="31"/>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row>
    <row r="47" spans="1:267" s="33" customFormat="1" ht="15" customHeight="1" x14ac:dyDescent="0.25">
      <c r="A47" s="19" t="s">
        <v>66</v>
      </c>
      <c r="B47" s="391" t="s">
        <v>67</v>
      </c>
      <c r="C47" s="3"/>
      <c r="D47" s="3"/>
      <c r="E47" s="391"/>
      <c r="F47" s="391"/>
      <c r="G47" s="391"/>
      <c r="H47" s="170">
        <f>SUMIF($C$21:$C$41,"SI 8",$H$21:$H$41)</f>
        <v>0</v>
      </c>
      <c r="I47" s="286" t="s">
        <v>341</v>
      </c>
      <c r="J47" s="7"/>
      <c r="K47" s="4"/>
      <c r="L47" s="4"/>
      <c r="M47" s="4"/>
      <c r="N47" s="4"/>
      <c r="O47" s="4"/>
      <c r="P47" s="4"/>
      <c r="Q47" s="4"/>
      <c r="R47" s="4"/>
      <c r="S47" s="4"/>
      <c r="T47" s="6"/>
      <c r="U47" s="6"/>
      <c r="V47" s="6"/>
      <c r="W47" s="31"/>
      <c r="X47" s="31"/>
      <c r="Y47" s="31"/>
      <c r="Z47" s="31"/>
      <c r="AA47" s="31"/>
      <c r="AB47" s="31"/>
      <c r="AC47" s="31"/>
      <c r="AD47" s="31"/>
      <c r="AE47" s="31"/>
      <c r="AF47" s="31"/>
      <c r="AG47" s="31"/>
      <c r="AH47" s="31"/>
      <c r="AI47" s="31"/>
      <c r="AJ47" s="31"/>
      <c r="AK47" s="31"/>
      <c r="AL47" s="31"/>
      <c r="AM47" s="31"/>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row>
    <row r="48" spans="1:267" s="33" customFormat="1" ht="15" customHeight="1" x14ac:dyDescent="0.25">
      <c r="A48" s="4"/>
      <c r="B48" s="4"/>
      <c r="C48" s="4"/>
      <c r="D48" s="4"/>
      <c r="E48" s="4"/>
      <c r="F48" s="4"/>
      <c r="G48" s="4"/>
      <c r="H48" s="159"/>
      <c r="I48" s="4"/>
      <c r="J48" s="4"/>
      <c r="K48" s="4"/>
      <c r="L48" s="4"/>
      <c r="M48" s="4"/>
      <c r="N48" s="4"/>
      <c r="O48" s="4"/>
      <c r="P48" s="4"/>
      <c r="Q48" s="4"/>
      <c r="R48" s="4"/>
      <c r="S48" s="4"/>
      <c r="T48" s="6"/>
      <c r="U48" s="6"/>
      <c r="V48" s="6"/>
      <c r="W48" s="31"/>
      <c r="X48" s="31"/>
      <c r="Y48" s="31"/>
      <c r="Z48" s="31"/>
      <c r="AA48" s="31"/>
      <c r="AB48" s="31"/>
      <c r="AC48" s="31"/>
      <c r="AD48" s="31"/>
      <c r="AE48" s="31"/>
      <c r="AF48" s="31"/>
      <c r="AG48" s="31"/>
      <c r="AH48" s="31"/>
      <c r="AI48" s="31"/>
      <c r="AJ48" s="31"/>
      <c r="AK48" s="31"/>
      <c r="AL48" s="31"/>
      <c r="AM48" s="31"/>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row>
    <row r="49" spans="1:267" s="33" customFormat="1" ht="15" customHeight="1" x14ac:dyDescent="0.25">
      <c r="A49" s="19" t="s">
        <v>68</v>
      </c>
      <c r="B49" s="391" t="s">
        <v>69</v>
      </c>
      <c r="C49" s="3"/>
      <c r="D49" s="3"/>
      <c r="E49" s="391"/>
      <c r="F49" s="391"/>
      <c r="G49" s="391"/>
      <c r="H49" s="170">
        <f>SUMIF($C$21:$C$41,"SD 9",$H$21:$H$41)</f>
        <v>0</v>
      </c>
      <c r="I49" s="286" t="s">
        <v>341</v>
      </c>
      <c r="J49" s="7"/>
      <c r="K49" s="4"/>
      <c r="L49" s="4"/>
      <c r="M49" s="4"/>
      <c r="N49" s="4"/>
      <c r="O49" s="4"/>
      <c r="P49" s="4"/>
      <c r="Q49" s="4"/>
      <c r="R49" s="4"/>
      <c r="S49" s="4"/>
      <c r="T49" s="6"/>
      <c r="U49" s="6"/>
      <c r="V49" s="6"/>
      <c r="W49" s="31"/>
      <c r="X49" s="31"/>
      <c r="Y49" s="31"/>
      <c r="Z49" s="31"/>
      <c r="AA49" s="31"/>
      <c r="AB49" s="31"/>
      <c r="AC49" s="31"/>
      <c r="AD49" s="31"/>
      <c r="AE49" s="31"/>
      <c r="AF49" s="31"/>
      <c r="AG49" s="31"/>
      <c r="AH49" s="31"/>
      <c r="AI49" s="31"/>
      <c r="AJ49" s="31"/>
      <c r="AK49" s="31"/>
      <c r="AL49" s="31"/>
      <c r="AM49" s="31"/>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row>
    <row r="50" spans="1:267" ht="15" customHeight="1" x14ac:dyDescent="0.25">
      <c r="A50" s="100"/>
      <c r="B50" s="4"/>
      <c r="C50" s="4"/>
      <c r="D50" s="4"/>
      <c r="E50" s="4"/>
      <c r="F50" s="5"/>
      <c r="G50" s="4"/>
      <c r="H50" s="159"/>
      <c r="I50" s="4"/>
      <c r="J50" s="4"/>
    </row>
    <row r="51" spans="1:267" s="4" customFormat="1" ht="15" customHeight="1" x14ac:dyDescent="0.25">
      <c r="A51" s="19" t="s">
        <v>70</v>
      </c>
      <c r="B51" s="391" t="s">
        <v>71</v>
      </c>
      <c r="C51" s="3"/>
      <c r="D51" s="3"/>
      <c r="E51" s="391"/>
      <c r="F51" s="139"/>
      <c r="G51" s="391"/>
      <c r="H51" s="170">
        <f>SUMIF($C$21:$C$41,"SAA 10",$H$21:$H$41)</f>
        <v>0</v>
      </c>
      <c r="I51" s="286" t="s">
        <v>341</v>
      </c>
      <c r="J51" s="7"/>
      <c r="JD51" s="13"/>
      <c r="JE51" s="13"/>
      <c r="JF51" s="13"/>
      <c r="JG51" s="13"/>
    </row>
    <row r="52" spans="1:267" s="4" customFormat="1" ht="15" customHeight="1" x14ac:dyDescent="0.25">
      <c r="F52" s="5"/>
      <c r="H52" s="159"/>
      <c r="JD52" s="13"/>
      <c r="JE52" s="13"/>
      <c r="JF52" s="13"/>
      <c r="JG52" s="13"/>
    </row>
    <row r="53" spans="1:267" s="4" customFormat="1" ht="15" customHeight="1" x14ac:dyDescent="0.25">
      <c r="A53" s="125"/>
      <c r="B53" s="125"/>
      <c r="C53" s="125"/>
      <c r="D53" s="125"/>
      <c r="E53" s="125"/>
      <c r="F53" s="36"/>
      <c r="G53" s="125"/>
      <c r="H53" s="509"/>
      <c r="I53" s="38"/>
      <c r="J53" s="7"/>
      <c r="JD53" s="13"/>
      <c r="JE53" s="13"/>
      <c r="JF53" s="13"/>
      <c r="JG53" s="13"/>
    </row>
    <row r="54" spans="1:267" s="4" customFormat="1" ht="15" customHeight="1" x14ac:dyDescent="0.25">
      <c r="A54" s="693" t="s">
        <v>72</v>
      </c>
      <c r="B54" s="693"/>
      <c r="H54" s="159"/>
      <c r="I54" s="39"/>
      <c r="J54" s="7"/>
    </row>
    <row r="55" spans="1:267" s="4" customFormat="1" ht="15" customHeight="1" x14ac:dyDescent="0.25">
      <c r="A55" s="40" t="s">
        <v>340</v>
      </c>
      <c r="B55" s="3" t="s">
        <v>73</v>
      </c>
      <c r="D55" s="155" t="s">
        <v>74</v>
      </c>
      <c r="E55" s="155" t="s">
        <v>75</v>
      </c>
      <c r="F55" s="115"/>
      <c r="G55" s="115"/>
      <c r="H55" s="172" t="s">
        <v>343</v>
      </c>
      <c r="I55" s="155" t="s">
        <v>344</v>
      </c>
      <c r="J55" s="7"/>
    </row>
    <row r="56" spans="1:267" s="4" customFormat="1" ht="15" customHeight="1" x14ac:dyDescent="0.25">
      <c r="A56" s="26" t="s">
        <v>78</v>
      </c>
      <c r="B56" s="41" t="s">
        <v>79</v>
      </c>
      <c r="D56" s="399">
        <v>6100</v>
      </c>
      <c r="E56" s="157">
        <f>D56*H56</f>
        <v>0</v>
      </c>
      <c r="F56" s="115"/>
      <c r="G56" s="115" t="s">
        <v>78</v>
      </c>
      <c r="H56" s="156">
        <f>SUMIF($C$21:$C$41,"SUP 1",$H$21:$H$41)</f>
        <v>0</v>
      </c>
      <c r="I56" s="173">
        <v>1.4</v>
      </c>
      <c r="J56" s="7"/>
    </row>
    <row r="57" spans="1:267" s="4" customFormat="1" ht="15" customHeight="1" x14ac:dyDescent="0.25">
      <c r="A57" s="26" t="s">
        <v>80</v>
      </c>
      <c r="B57" s="26" t="s">
        <v>81</v>
      </c>
      <c r="D57" s="399">
        <v>9000</v>
      </c>
      <c r="E57" s="157">
        <f t="shared" ref="E57:E61" si="1">D57*H57</f>
        <v>0</v>
      </c>
      <c r="F57" s="115"/>
      <c r="G57" s="115" t="s">
        <v>80</v>
      </c>
      <c r="H57" s="156">
        <f>SUMIF($C$21:$C$41,"SUP 2",$H$21:$H$41)</f>
        <v>0</v>
      </c>
      <c r="I57" s="174">
        <v>1.45</v>
      </c>
      <c r="J57" s="7"/>
    </row>
    <row r="58" spans="1:267" s="4" customFormat="1" ht="15" customHeight="1" x14ac:dyDescent="0.25">
      <c r="A58" s="26" t="s">
        <v>82</v>
      </c>
      <c r="B58" s="43" t="s">
        <v>83</v>
      </c>
      <c r="D58" s="399">
        <v>7200</v>
      </c>
      <c r="E58" s="157">
        <f t="shared" si="1"/>
        <v>0</v>
      </c>
      <c r="F58" s="115"/>
      <c r="G58" s="115" t="s">
        <v>82</v>
      </c>
      <c r="H58" s="156">
        <f>SUMIF($C$21:$C$41,"SUP 3",$H$21:$H$41)</f>
        <v>0</v>
      </c>
      <c r="I58" s="174">
        <v>1.24</v>
      </c>
      <c r="J58" s="7"/>
    </row>
    <row r="59" spans="1:267" s="4" customFormat="1" ht="15" customHeight="1" x14ac:dyDescent="0.25">
      <c r="A59" s="26" t="s">
        <v>84</v>
      </c>
      <c r="B59" s="43" t="s">
        <v>85</v>
      </c>
      <c r="D59" s="399">
        <v>3600</v>
      </c>
      <c r="E59" s="157">
        <f t="shared" si="1"/>
        <v>0</v>
      </c>
      <c r="F59" s="115"/>
      <c r="G59" s="115" t="s">
        <v>84</v>
      </c>
      <c r="H59" s="156">
        <f>SUMIF($C$21:$C$41,"SUP 4",$H$21:$H$41)</f>
        <v>0</v>
      </c>
      <c r="I59" s="174">
        <v>1.19</v>
      </c>
      <c r="J59" s="7"/>
    </row>
    <row r="60" spans="1:267" s="4" customFormat="1" ht="15" customHeight="1" x14ac:dyDescent="0.25">
      <c r="A60" s="26" t="s">
        <v>86</v>
      </c>
      <c r="B60" s="43" t="s">
        <v>87</v>
      </c>
      <c r="D60" s="399">
        <v>6300</v>
      </c>
      <c r="E60" s="157">
        <f t="shared" si="1"/>
        <v>0</v>
      </c>
      <c r="F60" s="115"/>
      <c r="G60" s="115" t="s">
        <v>86</v>
      </c>
      <c r="H60" s="156">
        <f>SUMIF($C$21:$C$41,"SUP 5",$H$21:$H$41)</f>
        <v>0</v>
      </c>
      <c r="I60" s="174">
        <v>1.35</v>
      </c>
      <c r="J60" s="7"/>
    </row>
    <row r="61" spans="1:267" s="4" customFormat="1" ht="15" customHeight="1" x14ac:dyDescent="0.25">
      <c r="A61" s="26" t="s">
        <v>88</v>
      </c>
      <c r="B61" s="43" t="s">
        <v>89</v>
      </c>
      <c r="D61" s="399">
        <v>8900</v>
      </c>
      <c r="E61" s="351">
        <f t="shared" si="1"/>
        <v>0</v>
      </c>
      <c r="F61" s="115"/>
      <c r="G61" s="115" t="s">
        <v>88</v>
      </c>
      <c r="H61" s="156">
        <f>SUMIF($C$21:$C$41,"SUP 6",$H$21:$H$41)</f>
        <v>0</v>
      </c>
      <c r="I61" s="174">
        <v>1.83</v>
      </c>
      <c r="J61" s="7"/>
    </row>
    <row r="62" spans="1:267" s="4" customFormat="1" ht="15" customHeight="1" thickBot="1" x14ac:dyDescent="0.3">
      <c r="A62" s="111"/>
      <c r="B62" s="47"/>
      <c r="D62" s="165" t="s">
        <v>62</v>
      </c>
      <c r="E62" s="203">
        <f>SUM(E56:E61)</f>
        <v>0</v>
      </c>
      <c r="F62" s="115"/>
      <c r="G62" s="163" t="s">
        <v>90</v>
      </c>
      <c r="H62" s="158">
        <f>SUM(H56:H61)</f>
        <v>0</v>
      </c>
      <c r="I62" s="196">
        <v>1</v>
      </c>
      <c r="J62" s="7"/>
    </row>
    <row r="63" spans="1:267" s="4" customFormat="1" ht="15" customHeight="1" thickTop="1" x14ac:dyDescent="0.25">
      <c r="A63" s="112"/>
      <c r="D63" s="115"/>
      <c r="E63" s="115"/>
      <c r="F63" s="115"/>
      <c r="G63" s="115"/>
      <c r="H63" s="159"/>
      <c r="I63" s="175"/>
      <c r="J63" s="7"/>
    </row>
    <row r="64" spans="1:267" s="4" customFormat="1" ht="15" customHeight="1" thickBot="1" x14ac:dyDescent="0.3">
      <c r="A64" s="40" t="s">
        <v>91</v>
      </c>
      <c r="B64" s="3" t="s">
        <v>92</v>
      </c>
      <c r="D64" s="115"/>
      <c r="E64" s="115"/>
      <c r="F64" s="115"/>
      <c r="G64" s="163" t="s">
        <v>93</v>
      </c>
      <c r="H64" s="158">
        <f>(H56*I56)+(H57*I57)+(H58*I58)+(H59*I59)+(H60*I60)+(H61*I61)</f>
        <v>0</v>
      </c>
      <c r="I64" s="196" t="e">
        <f>I62/H62*H64</f>
        <v>#DIV/0!</v>
      </c>
      <c r="J64" s="7"/>
    </row>
    <row r="65" spans="1:10" s="4" customFormat="1" ht="15" customHeight="1" thickTop="1" x14ac:dyDescent="0.25">
      <c r="A65" s="379"/>
      <c r="B65" s="379"/>
      <c r="D65" s="155" t="s">
        <v>74</v>
      </c>
      <c r="E65" s="155" t="s">
        <v>346</v>
      </c>
      <c r="F65" s="115"/>
      <c r="G65" s="115"/>
      <c r="H65" s="171"/>
      <c r="I65" s="197"/>
      <c r="J65" s="7"/>
    </row>
    <row r="66" spans="1:10" s="4" customFormat="1" ht="15" customHeight="1" thickBot="1" x14ac:dyDescent="0.3">
      <c r="A66" s="40" t="s">
        <v>70</v>
      </c>
      <c r="B66" s="3" t="s">
        <v>95</v>
      </c>
      <c r="D66" s="399">
        <v>300</v>
      </c>
      <c r="E66" s="352">
        <f>D66*H66</f>
        <v>0</v>
      </c>
      <c r="F66" s="115"/>
      <c r="G66" s="163" t="s">
        <v>96</v>
      </c>
      <c r="H66" s="158">
        <f>H51</f>
        <v>0</v>
      </c>
      <c r="I66" s="217"/>
      <c r="J66" s="7"/>
    </row>
    <row r="67" spans="1:10" s="4" customFormat="1" ht="15" customHeight="1" thickTop="1" thickBot="1" x14ac:dyDescent="0.3">
      <c r="A67" s="230"/>
      <c r="B67" s="114"/>
      <c r="D67" s="165" t="s">
        <v>97</v>
      </c>
      <c r="E67" s="203">
        <f>SUM(E66)</f>
        <v>0</v>
      </c>
      <c r="F67" s="115"/>
      <c r="G67" s="163"/>
      <c r="H67" s="163"/>
      <c r="I67" s="175"/>
      <c r="J67" s="7"/>
    </row>
    <row r="68" spans="1:10" s="4" customFormat="1" ht="15" customHeight="1" thickTop="1" x14ac:dyDescent="0.25">
      <c r="A68" s="251"/>
      <c r="B68" s="382"/>
      <c r="C68" s="383"/>
      <c r="D68" s="45"/>
      <c r="E68" s="113"/>
      <c r="G68" s="353"/>
      <c r="H68" s="319"/>
      <c r="I68" s="51"/>
      <c r="J68" s="7"/>
    </row>
    <row r="69" spans="1:10" s="4" customFormat="1" ht="15" customHeight="1" x14ac:dyDescent="0.25">
      <c r="A69" s="34"/>
      <c r="B69" s="125"/>
      <c r="C69" s="125"/>
      <c r="D69" s="125"/>
      <c r="E69" s="125"/>
      <c r="F69" s="125"/>
      <c r="G69" s="125"/>
      <c r="H69" s="146"/>
      <c r="I69" s="38"/>
      <c r="J69" s="7"/>
    </row>
    <row r="70" spans="1:10" s="4" customFormat="1" ht="15" customHeight="1" x14ac:dyDescent="0.25">
      <c r="A70" s="714" t="s">
        <v>98</v>
      </c>
      <c r="B70" s="715"/>
      <c r="E70" s="61"/>
      <c r="F70" s="5"/>
      <c r="H70" s="115"/>
      <c r="I70" s="39"/>
      <c r="J70" s="7"/>
    </row>
    <row r="71" spans="1:10" s="4" customFormat="1" ht="15" customHeight="1" x14ac:dyDescent="0.25">
      <c r="A71" s="40" t="s">
        <v>99</v>
      </c>
      <c r="B71" s="40" t="s">
        <v>100</v>
      </c>
      <c r="C71" s="56" t="s">
        <v>101</v>
      </c>
      <c r="D71" s="164" t="s">
        <v>102</v>
      </c>
      <c r="E71" s="168">
        <f>E67+E62</f>
        <v>0</v>
      </c>
      <c r="F71" s="57">
        <v>1</v>
      </c>
      <c r="H71" s="115"/>
      <c r="I71" s="39"/>
      <c r="J71" s="7"/>
    </row>
    <row r="72" spans="1:10" s="4" customFormat="1" ht="15" customHeight="1" x14ac:dyDescent="0.25">
      <c r="A72" s="22">
        <v>1</v>
      </c>
      <c r="B72" s="136" t="s">
        <v>103</v>
      </c>
      <c r="C72" s="180">
        <v>0.1</v>
      </c>
      <c r="D72" s="157">
        <f>E71/F71*C72</f>
        <v>0</v>
      </c>
      <c r="E72" s="162" t="s">
        <v>8</v>
      </c>
      <c r="F72" s="48"/>
      <c r="H72" s="115"/>
      <c r="I72" s="39"/>
      <c r="J72" s="7"/>
    </row>
    <row r="73" spans="1:10" s="4" customFormat="1" ht="15" customHeight="1" x14ac:dyDescent="0.25">
      <c r="A73" s="22">
        <v>2</v>
      </c>
      <c r="B73" s="136" t="s">
        <v>104</v>
      </c>
      <c r="C73" s="180" t="s">
        <v>8</v>
      </c>
      <c r="D73" s="181" t="s">
        <v>8</v>
      </c>
      <c r="E73" s="162" t="s">
        <v>105</v>
      </c>
      <c r="F73" s="48"/>
      <c r="H73" s="115"/>
      <c r="I73" s="39"/>
      <c r="J73" s="7"/>
    </row>
    <row r="74" spans="1:10" s="4" customFormat="1" ht="15" customHeight="1" x14ac:dyDescent="0.25">
      <c r="A74" s="22">
        <v>3</v>
      </c>
      <c r="B74" s="136" t="s">
        <v>106</v>
      </c>
      <c r="C74" s="180" t="s">
        <v>8</v>
      </c>
      <c r="D74" s="181" t="s">
        <v>8</v>
      </c>
      <c r="E74" s="162" t="s">
        <v>105</v>
      </c>
      <c r="F74" s="48"/>
      <c r="H74" s="115"/>
      <c r="I74" s="39"/>
      <c r="J74" s="7"/>
    </row>
    <row r="75" spans="1:10" s="4" customFormat="1" ht="15" customHeight="1" x14ac:dyDescent="0.25">
      <c r="A75" s="22">
        <v>4</v>
      </c>
      <c r="B75" s="136" t="s">
        <v>107</v>
      </c>
      <c r="C75" s="308" t="s">
        <v>108</v>
      </c>
      <c r="D75" s="157">
        <f>E67/100*75</f>
        <v>0</v>
      </c>
      <c r="E75" s="162" t="str">
        <f>D73</f>
        <v>---</v>
      </c>
      <c r="F75" s="48"/>
      <c r="H75" s="115"/>
      <c r="I75" s="39"/>
      <c r="J75" s="7"/>
    </row>
    <row r="76" spans="1:10" s="4" customFormat="1" ht="15" customHeight="1" x14ac:dyDescent="0.25">
      <c r="A76" s="22">
        <v>5</v>
      </c>
      <c r="B76" s="136" t="s">
        <v>109</v>
      </c>
      <c r="C76" s="308">
        <v>0.1</v>
      </c>
      <c r="D76" s="157">
        <f>(E71+D72+D75)/F71*C76</f>
        <v>0</v>
      </c>
      <c r="E76" s="162" t="s">
        <v>8</v>
      </c>
      <c r="F76" s="48"/>
      <c r="H76" s="115"/>
      <c r="I76" s="39"/>
      <c r="J76" s="7"/>
    </row>
    <row r="77" spans="1:10" s="4" customFormat="1" ht="15" customHeight="1" thickBot="1" x14ac:dyDescent="0.3">
      <c r="A77" s="44"/>
      <c r="D77" s="163" t="s">
        <v>110</v>
      </c>
      <c r="E77" s="203">
        <f>E71+(D72+D75+D76)</f>
        <v>0</v>
      </c>
      <c r="F77" s="57"/>
      <c r="G77" s="62"/>
      <c r="H77" s="115"/>
      <c r="I77" s="39"/>
      <c r="J77" s="7"/>
    </row>
    <row r="78" spans="1:10" s="4" customFormat="1" ht="15" customHeight="1" thickTop="1" x14ac:dyDescent="0.25">
      <c r="A78" s="44"/>
      <c r="D78" s="7"/>
      <c r="E78" s="209"/>
      <c r="F78" s="57"/>
      <c r="G78" s="62"/>
      <c r="H78" s="115"/>
      <c r="I78" s="39"/>
      <c r="J78" s="7"/>
    </row>
    <row r="79" spans="1:10" s="4" customFormat="1" ht="15" customHeight="1" x14ac:dyDescent="0.25">
      <c r="A79" s="40" t="s">
        <v>99</v>
      </c>
      <c r="B79" s="40" t="s">
        <v>111</v>
      </c>
      <c r="C79" s="749" t="s">
        <v>112</v>
      </c>
      <c r="D79" s="617"/>
      <c r="E79" s="168">
        <f>E77</f>
        <v>0</v>
      </c>
      <c r="F79" s="57"/>
      <c r="G79" s="142"/>
      <c r="H79" s="115"/>
      <c r="I79" s="39"/>
      <c r="J79" s="7"/>
    </row>
    <row r="80" spans="1:10" s="4" customFormat="1" ht="15" customHeight="1" x14ac:dyDescent="0.25">
      <c r="A80" s="22">
        <v>1</v>
      </c>
      <c r="B80" s="22" t="s">
        <v>113</v>
      </c>
      <c r="C80" s="748" t="s">
        <v>8</v>
      </c>
      <c r="D80" s="602"/>
      <c r="E80" s="162" t="s">
        <v>105</v>
      </c>
      <c r="F80" s="57"/>
      <c r="G80" s="142"/>
      <c r="H80" s="115"/>
      <c r="I80" s="39"/>
      <c r="J80" s="7"/>
    </row>
    <row r="81" spans="1:13" s="4" customFormat="1" ht="15" customHeight="1" x14ac:dyDescent="0.25">
      <c r="A81" s="22">
        <v>2</v>
      </c>
      <c r="B81" s="22" t="s">
        <v>347</v>
      </c>
      <c r="C81" s="748" t="s">
        <v>8</v>
      </c>
      <c r="D81" s="602"/>
      <c r="E81" s="162" t="s">
        <v>105</v>
      </c>
      <c r="F81" s="57"/>
      <c r="G81" s="142"/>
      <c r="H81" s="115"/>
      <c r="I81" s="39"/>
      <c r="J81" s="7"/>
    </row>
    <row r="82" spans="1:13" s="4" customFormat="1" ht="15" customHeight="1" x14ac:dyDescent="0.25">
      <c r="A82" s="22">
        <v>3</v>
      </c>
      <c r="B82" s="22" t="s">
        <v>115</v>
      </c>
      <c r="C82" s="748" t="s">
        <v>8</v>
      </c>
      <c r="D82" s="602"/>
      <c r="E82" s="162" t="s">
        <v>105</v>
      </c>
      <c r="F82" s="57"/>
      <c r="G82" s="142"/>
      <c r="H82" s="115"/>
      <c r="I82" s="39"/>
      <c r="J82" s="7"/>
    </row>
    <row r="83" spans="1:13" s="4" customFormat="1" ht="15" customHeight="1" x14ac:dyDescent="0.25">
      <c r="A83" s="22">
        <v>4</v>
      </c>
      <c r="B83" s="22" t="s">
        <v>116</v>
      </c>
      <c r="C83" s="748" t="s">
        <v>8</v>
      </c>
      <c r="D83" s="602"/>
      <c r="E83" s="162" t="s">
        <v>105</v>
      </c>
      <c r="F83" s="57"/>
      <c r="G83" s="142"/>
      <c r="H83" s="115"/>
      <c r="I83" s="39"/>
      <c r="J83" s="7"/>
    </row>
    <row r="84" spans="1:13" s="4" customFormat="1" ht="15" customHeight="1" thickBot="1" x14ac:dyDescent="0.3">
      <c r="A84" s="125"/>
      <c r="B84" s="125"/>
      <c r="C84" s="613" t="s">
        <v>117</v>
      </c>
      <c r="D84" s="614"/>
      <c r="E84" s="203">
        <f>E77</f>
        <v>0</v>
      </c>
      <c r="F84" s="143">
        <v>0.4</v>
      </c>
      <c r="G84" s="62" t="s">
        <v>118</v>
      </c>
      <c r="H84" s="115"/>
      <c r="I84" s="39"/>
      <c r="J84" s="7"/>
    </row>
    <row r="85" spans="1:13" s="4" customFormat="1" ht="15" customHeight="1" thickTop="1" x14ac:dyDescent="0.2">
      <c r="A85" s="151"/>
      <c r="B85" s="86"/>
      <c r="C85" s="86"/>
      <c r="D85" s="87"/>
      <c r="E85" s="383"/>
      <c r="F85" s="5"/>
      <c r="H85" s="148"/>
      <c r="I85" s="51"/>
      <c r="J85" s="7"/>
    </row>
    <row r="86" spans="1:13" s="4" customFormat="1" ht="15" customHeight="1" x14ac:dyDescent="0.25">
      <c r="A86" s="69"/>
      <c r="B86" s="125"/>
      <c r="C86" s="125"/>
      <c r="D86" s="125"/>
      <c r="E86" s="36"/>
      <c r="F86" s="36"/>
      <c r="G86" s="125"/>
      <c r="H86" s="146"/>
      <c r="I86" s="38"/>
      <c r="J86" s="7"/>
    </row>
    <row r="87" spans="1:13" s="4" customFormat="1" ht="15" customHeight="1" x14ac:dyDescent="0.25">
      <c r="A87" s="71" t="s">
        <v>119</v>
      </c>
      <c r="B87" s="7"/>
      <c r="C87" s="642" t="s">
        <v>8</v>
      </c>
      <c r="D87" s="754"/>
      <c r="I87" s="39"/>
      <c r="J87" s="7"/>
    </row>
    <row r="88" spans="1:13" s="4" customFormat="1" ht="15" customHeight="1" x14ac:dyDescent="0.25">
      <c r="A88" s="611" t="s">
        <v>120</v>
      </c>
      <c r="B88" s="699"/>
      <c r="C88" s="642" t="s">
        <v>8</v>
      </c>
      <c r="D88" s="754"/>
      <c r="I88" s="39"/>
      <c r="J88" s="7"/>
    </row>
    <row r="89" spans="1:13" s="4" customFormat="1" ht="60" customHeight="1" x14ac:dyDescent="0.25">
      <c r="A89" s="44"/>
      <c r="C89" s="639" t="s">
        <v>121</v>
      </c>
      <c r="D89" s="754"/>
      <c r="I89" s="39"/>
      <c r="J89" s="7"/>
    </row>
    <row r="90" spans="1:13" s="4" customFormat="1" ht="15" customHeight="1" x14ac:dyDescent="0.25">
      <c r="A90" s="44"/>
      <c r="C90" s="642" t="s">
        <v>8</v>
      </c>
      <c r="D90" s="754"/>
      <c r="I90" s="39"/>
      <c r="J90" s="7"/>
    </row>
    <row r="91" spans="1:13" s="4" customFormat="1" ht="15" customHeight="1" x14ac:dyDescent="0.25">
      <c r="A91" s="50"/>
      <c r="B91" s="383"/>
      <c r="C91" s="635"/>
      <c r="D91" s="635"/>
      <c r="E91" s="75"/>
      <c r="F91" s="75"/>
      <c r="G91" s="383"/>
      <c r="H91" s="148"/>
      <c r="I91" s="51"/>
      <c r="J91" s="7"/>
    </row>
    <row r="92" spans="1:13" s="4" customFormat="1" ht="15" customHeight="1" x14ac:dyDescent="0.2">
      <c r="A92" s="65"/>
      <c r="B92" s="65"/>
      <c r="C92" s="65"/>
      <c r="D92" s="65"/>
      <c r="F92" s="5"/>
      <c r="H92" s="115"/>
    </row>
    <row r="93" spans="1:13" s="4" customFormat="1" ht="15" hidden="1" customHeight="1" outlineLevel="1" x14ac:dyDescent="0.2">
      <c r="A93" s="65"/>
      <c r="B93" s="80" t="s">
        <v>8</v>
      </c>
      <c r="D93" s="81" t="s">
        <v>1083</v>
      </c>
      <c r="E93" s="81" t="s">
        <v>1187</v>
      </c>
      <c r="F93" s="81" t="s">
        <v>1188</v>
      </c>
      <c r="G93" s="81" t="s">
        <v>1189</v>
      </c>
      <c r="H93" s="81" t="s">
        <v>1190</v>
      </c>
      <c r="I93" s="81" t="s">
        <v>1191</v>
      </c>
      <c r="J93" s="81" t="s">
        <v>1192</v>
      </c>
      <c r="K93" s="82" t="s">
        <v>70</v>
      </c>
      <c r="M93" s="79"/>
    </row>
    <row r="94" spans="1:13" s="4" customFormat="1" ht="15" hidden="1" customHeight="1" outlineLevel="1" x14ac:dyDescent="0.2">
      <c r="A94" s="65"/>
      <c r="B94" s="26" t="s">
        <v>1213</v>
      </c>
      <c r="C94" s="597"/>
      <c r="D94" s="26" t="s">
        <v>1193</v>
      </c>
      <c r="E94" s="83">
        <v>4700</v>
      </c>
      <c r="F94" s="83">
        <v>6000</v>
      </c>
      <c r="G94" s="83">
        <v>5400</v>
      </c>
      <c r="H94" s="157">
        <v>2600</v>
      </c>
      <c r="I94" s="83">
        <v>4500</v>
      </c>
      <c r="J94" s="83">
        <v>6300</v>
      </c>
      <c r="K94" s="84">
        <v>180</v>
      </c>
      <c r="M94" s="79"/>
    </row>
    <row r="95" spans="1:13" s="4" customFormat="1" ht="15" hidden="1" customHeight="1" outlineLevel="1" x14ac:dyDescent="0.2">
      <c r="A95" s="65"/>
      <c r="B95" s="26" t="s">
        <v>1214</v>
      </c>
      <c r="C95" s="597"/>
      <c r="D95" s="26" t="s">
        <v>1194</v>
      </c>
      <c r="E95" s="83">
        <v>6100</v>
      </c>
      <c r="F95" s="83">
        <v>9000</v>
      </c>
      <c r="G95" s="83">
        <v>7200</v>
      </c>
      <c r="H95" s="157">
        <v>3600</v>
      </c>
      <c r="I95" s="83">
        <v>6300</v>
      </c>
      <c r="J95" s="83">
        <v>8900</v>
      </c>
      <c r="K95" s="84">
        <v>300</v>
      </c>
      <c r="M95" s="79"/>
    </row>
    <row r="96" spans="1:13" s="4" customFormat="1" ht="15" hidden="1" customHeight="1" outlineLevel="1" x14ac:dyDescent="0.2">
      <c r="A96" s="65"/>
      <c r="B96" s="26" t="s">
        <v>1215</v>
      </c>
      <c r="C96" s="597"/>
      <c r="D96" s="26" t="s">
        <v>1195</v>
      </c>
      <c r="E96" s="83">
        <v>8300</v>
      </c>
      <c r="F96" s="83">
        <v>11800</v>
      </c>
      <c r="G96" s="83">
        <v>9500</v>
      </c>
      <c r="H96" s="157">
        <v>4700</v>
      </c>
      <c r="I96" s="83">
        <v>9600</v>
      </c>
      <c r="J96" s="83">
        <v>16700</v>
      </c>
      <c r="K96" s="84">
        <v>470</v>
      </c>
      <c r="M96" s="79"/>
    </row>
    <row r="97" spans="1:13" s="4" customFormat="1" ht="15" hidden="1" customHeight="1" outlineLevel="1" x14ac:dyDescent="0.2">
      <c r="A97" s="65"/>
      <c r="B97" s="599"/>
      <c r="C97" s="597"/>
      <c r="D97" s="26" t="s">
        <v>1196</v>
      </c>
      <c r="E97" s="83">
        <v>0</v>
      </c>
      <c r="F97" s="83">
        <v>0</v>
      </c>
      <c r="G97" s="83">
        <v>0</v>
      </c>
      <c r="H97" s="157">
        <v>0</v>
      </c>
      <c r="I97" s="83">
        <v>0</v>
      </c>
      <c r="J97" s="83">
        <v>0</v>
      </c>
      <c r="K97" s="84">
        <v>0</v>
      </c>
      <c r="M97" s="79"/>
    </row>
    <row r="98" spans="1:13" s="4" customFormat="1" ht="15" hidden="1" customHeight="1" outlineLevel="1" x14ac:dyDescent="0.2">
      <c r="A98" s="65"/>
      <c r="B98" s="80" t="s">
        <v>8</v>
      </c>
      <c r="C98" s="597"/>
      <c r="D98" s="597"/>
      <c r="H98" s="115"/>
      <c r="M98" s="79"/>
    </row>
    <row r="99" spans="1:13" s="4" customFormat="1" ht="15" hidden="1" customHeight="1" outlineLevel="1" x14ac:dyDescent="0.2">
      <c r="A99" s="65"/>
      <c r="B99" s="26" t="s">
        <v>1230</v>
      </c>
      <c r="C99" s="597"/>
      <c r="D99" s="85">
        <v>0</v>
      </c>
      <c r="F99" s="80" t="s">
        <v>1082</v>
      </c>
      <c r="H99" s="212">
        <v>0</v>
      </c>
      <c r="M99" s="79"/>
    </row>
    <row r="100" spans="1:13" s="4" customFormat="1" ht="15" hidden="1" customHeight="1" outlineLevel="1" x14ac:dyDescent="0.2">
      <c r="A100" s="65"/>
      <c r="B100" s="26" t="s">
        <v>1081</v>
      </c>
      <c r="C100" s="597"/>
      <c r="D100" s="85">
        <v>0.01</v>
      </c>
      <c r="E100" s="115" t="s">
        <v>1084</v>
      </c>
      <c r="F100" s="26" t="s">
        <v>78</v>
      </c>
      <c r="H100" s="156">
        <v>1</v>
      </c>
      <c r="M100" s="79"/>
    </row>
    <row r="101" spans="1:13" s="4" customFormat="1" ht="15" hidden="1" customHeight="1" outlineLevel="1" x14ac:dyDescent="0.2">
      <c r="A101" s="65"/>
      <c r="B101" s="26" t="s">
        <v>1231</v>
      </c>
      <c r="C101" s="597"/>
      <c r="D101" s="85">
        <v>0.02</v>
      </c>
      <c r="E101" s="115" t="s">
        <v>1085</v>
      </c>
      <c r="F101" s="26" t="s">
        <v>80</v>
      </c>
      <c r="H101" s="156">
        <v>2</v>
      </c>
      <c r="M101" s="79"/>
    </row>
    <row r="102" spans="1:13" s="4" customFormat="1" ht="15" hidden="1" customHeight="1" outlineLevel="1" x14ac:dyDescent="0.2">
      <c r="A102" s="65"/>
      <c r="B102" s="26" t="s">
        <v>969</v>
      </c>
      <c r="C102" s="597"/>
      <c r="D102" s="85">
        <v>0.03</v>
      </c>
      <c r="E102" s="115" t="s">
        <v>1086</v>
      </c>
      <c r="F102" s="26" t="s">
        <v>82</v>
      </c>
      <c r="H102" s="156">
        <v>3</v>
      </c>
      <c r="M102" s="79"/>
    </row>
    <row r="103" spans="1:13" s="4" customFormat="1" ht="15" hidden="1" customHeight="1" outlineLevel="1" x14ac:dyDescent="0.2">
      <c r="A103" s="65"/>
      <c r="B103" s="26" t="s">
        <v>970</v>
      </c>
      <c r="C103" s="597"/>
      <c r="D103" s="85">
        <v>0.04</v>
      </c>
      <c r="E103" s="115" t="s">
        <v>1087</v>
      </c>
      <c r="F103" s="26" t="s">
        <v>84</v>
      </c>
      <c r="H103" s="156">
        <v>4</v>
      </c>
      <c r="M103" s="79"/>
    </row>
    <row r="104" spans="1:13" s="4" customFormat="1" ht="15" hidden="1" customHeight="1" outlineLevel="1" x14ac:dyDescent="0.2">
      <c r="A104" s="65"/>
      <c r="B104" s="26" t="s">
        <v>1232</v>
      </c>
      <c r="C104" s="597"/>
      <c r="D104" s="85">
        <v>0.05</v>
      </c>
      <c r="E104" s="115" t="s">
        <v>1088</v>
      </c>
      <c r="F104" s="26" t="s">
        <v>86</v>
      </c>
      <c r="H104" s="156">
        <v>5</v>
      </c>
      <c r="M104" s="79"/>
    </row>
    <row r="105" spans="1:13" s="4" customFormat="1" ht="15" hidden="1" customHeight="1" outlineLevel="1" x14ac:dyDescent="0.2">
      <c r="A105" s="65"/>
      <c r="B105" s="599"/>
      <c r="C105" s="597"/>
      <c r="D105" s="85">
        <v>0.06</v>
      </c>
      <c r="E105" s="115" t="s">
        <v>1089</v>
      </c>
      <c r="F105" s="26" t="s">
        <v>88</v>
      </c>
      <c r="H105" s="156">
        <v>6</v>
      </c>
      <c r="M105" s="79"/>
    </row>
    <row r="106" spans="1:13" s="4" customFormat="1" ht="15" hidden="1" customHeight="1" outlineLevel="1" x14ac:dyDescent="0.2">
      <c r="A106" s="65"/>
      <c r="B106" s="80" t="s">
        <v>8</v>
      </c>
      <c r="C106" s="597"/>
      <c r="D106" s="85">
        <v>7.0000000000000007E-2</v>
      </c>
      <c r="E106" s="115" t="s">
        <v>1090</v>
      </c>
      <c r="F106" s="26" t="s">
        <v>70</v>
      </c>
      <c r="H106" s="156">
        <v>7</v>
      </c>
      <c r="M106" s="79"/>
    </row>
    <row r="107" spans="1:13" s="4" customFormat="1" ht="15" hidden="1" customHeight="1" outlineLevel="1" x14ac:dyDescent="0.2">
      <c r="A107" s="65"/>
      <c r="B107" s="26" t="s">
        <v>1197</v>
      </c>
      <c r="C107" s="597"/>
      <c r="D107" s="85">
        <v>0.08</v>
      </c>
      <c r="E107" s="115" t="s">
        <v>1091</v>
      </c>
      <c r="F107" s="26" t="s">
        <v>1184</v>
      </c>
      <c r="H107" s="156">
        <v>8</v>
      </c>
      <c r="M107" s="79"/>
    </row>
    <row r="108" spans="1:13" s="4" customFormat="1" ht="15" hidden="1" customHeight="1" outlineLevel="1" x14ac:dyDescent="0.2">
      <c r="A108" s="65"/>
      <c r="B108" s="26" t="s">
        <v>1198</v>
      </c>
      <c r="C108" s="597"/>
      <c r="D108" s="85">
        <v>0.09</v>
      </c>
      <c r="E108" s="115" t="s">
        <v>1092</v>
      </c>
      <c r="F108" s="26" t="s">
        <v>66</v>
      </c>
      <c r="H108" s="156">
        <v>9</v>
      </c>
      <c r="M108" s="79"/>
    </row>
    <row r="109" spans="1:13" s="4" customFormat="1" ht="15" hidden="1" customHeight="1" outlineLevel="1" x14ac:dyDescent="0.2">
      <c r="A109" s="65"/>
      <c r="B109" s="26" t="s">
        <v>1199</v>
      </c>
      <c r="C109" s="597"/>
      <c r="D109" s="85">
        <v>0.1</v>
      </c>
      <c r="E109" s="115" t="s">
        <v>1093</v>
      </c>
      <c r="F109" s="43" t="s">
        <v>68</v>
      </c>
      <c r="H109" s="156">
        <v>10</v>
      </c>
      <c r="M109" s="79"/>
    </row>
    <row r="110" spans="1:13" s="4" customFormat="1" ht="15" hidden="1" customHeight="1" outlineLevel="1" x14ac:dyDescent="0.2">
      <c r="A110" s="65"/>
      <c r="B110" s="26" t="s">
        <v>1200</v>
      </c>
      <c r="C110" s="597"/>
      <c r="D110" s="85">
        <v>0.11</v>
      </c>
      <c r="H110" s="156">
        <v>11</v>
      </c>
      <c r="M110" s="79"/>
    </row>
    <row r="111" spans="1:13" s="4" customFormat="1" ht="15" hidden="1" customHeight="1" outlineLevel="1" x14ac:dyDescent="0.2">
      <c r="A111" s="65"/>
      <c r="B111" s="26" t="s">
        <v>1201</v>
      </c>
      <c r="C111" s="597"/>
      <c r="D111" s="85">
        <v>0.12</v>
      </c>
      <c r="H111" s="156">
        <v>12</v>
      </c>
      <c r="M111" s="79"/>
    </row>
    <row r="112" spans="1:13" s="4" customFormat="1" ht="15" hidden="1" customHeight="1" outlineLevel="1" x14ac:dyDescent="0.2">
      <c r="A112" s="65"/>
      <c r="B112" s="26" t="s">
        <v>1239</v>
      </c>
      <c r="C112" s="597"/>
      <c r="D112" s="85">
        <v>0.13</v>
      </c>
      <c r="H112" s="156">
        <v>13</v>
      </c>
      <c r="M112" s="79"/>
    </row>
    <row r="113" spans="1:13" s="4" customFormat="1" ht="15" hidden="1" customHeight="1" outlineLevel="1" x14ac:dyDescent="0.2">
      <c r="A113" s="65"/>
      <c r="B113" s="26" t="s">
        <v>1202</v>
      </c>
      <c r="C113" s="597"/>
      <c r="D113" s="85">
        <v>0.14000000000000001</v>
      </c>
      <c r="H113" s="156">
        <v>14</v>
      </c>
      <c r="M113" s="79"/>
    </row>
    <row r="114" spans="1:13" s="4" customFormat="1" ht="15" hidden="1" customHeight="1" outlineLevel="1" x14ac:dyDescent="0.2">
      <c r="A114" s="65"/>
      <c r="B114" s="26" t="s">
        <v>1203</v>
      </c>
      <c r="C114" s="597"/>
      <c r="D114" s="85">
        <v>0.15</v>
      </c>
      <c r="H114" s="156">
        <v>15</v>
      </c>
      <c r="M114" s="79"/>
    </row>
    <row r="115" spans="1:13" s="4" customFormat="1" ht="15" hidden="1" customHeight="1" outlineLevel="1" x14ac:dyDescent="0.2">
      <c r="A115" s="65"/>
      <c r="B115" s="26" t="s">
        <v>1233</v>
      </c>
      <c r="C115" s="597"/>
      <c r="D115" s="85">
        <v>0.16</v>
      </c>
      <c r="H115" s="156">
        <v>16</v>
      </c>
      <c r="M115" s="79"/>
    </row>
    <row r="116" spans="1:13" s="4" customFormat="1" ht="15" hidden="1" customHeight="1" outlineLevel="1" x14ac:dyDescent="0.2">
      <c r="A116" s="65"/>
      <c r="B116" s="26" t="s">
        <v>1094</v>
      </c>
      <c r="C116" s="597"/>
      <c r="D116" s="85">
        <v>0.17</v>
      </c>
      <c r="H116" s="156">
        <v>17</v>
      </c>
      <c r="M116" s="79"/>
    </row>
    <row r="117" spans="1:13" s="4" customFormat="1" ht="15" hidden="1" customHeight="1" outlineLevel="1" x14ac:dyDescent="0.2">
      <c r="A117" s="65"/>
      <c r="B117" s="599"/>
      <c r="C117" s="597"/>
      <c r="D117" s="85">
        <v>0.18</v>
      </c>
      <c r="H117" s="156">
        <v>18</v>
      </c>
      <c r="M117" s="79"/>
    </row>
    <row r="118" spans="1:13" s="4" customFormat="1" ht="15" hidden="1" customHeight="1" outlineLevel="1" x14ac:dyDescent="0.2">
      <c r="A118" s="65"/>
      <c r="B118" s="80" t="s">
        <v>8</v>
      </c>
      <c r="C118" s="597"/>
      <c r="D118" s="85">
        <v>0.19</v>
      </c>
      <c r="H118" s="156">
        <v>19</v>
      </c>
      <c r="M118" s="79"/>
    </row>
    <row r="119" spans="1:13" s="4" customFormat="1" ht="15" hidden="1" customHeight="1" outlineLevel="1" x14ac:dyDescent="0.2">
      <c r="A119" s="65"/>
      <c r="B119" s="26" t="s">
        <v>1204</v>
      </c>
      <c r="C119" s="597"/>
      <c r="D119" s="85">
        <v>0.2</v>
      </c>
      <c r="H119" s="156">
        <v>20</v>
      </c>
      <c r="M119" s="79"/>
    </row>
    <row r="120" spans="1:13" s="4" customFormat="1" ht="15" hidden="1" customHeight="1" outlineLevel="1" x14ac:dyDescent="0.2">
      <c r="A120" s="65"/>
      <c r="B120" s="26" t="s">
        <v>1205</v>
      </c>
      <c r="C120" s="597"/>
      <c r="D120" s="85">
        <v>0.21</v>
      </c>
      <c r="H120" s="156">
        <v>21</v>
      </c>
      <c r="M120" s="79"/>
    </row>
    <row r="121" spans="1:13" s="4" customFormat="1" ht="15" hidden="1" customHeight="1" outlineLevel="1" x14ac:dyDescent="0.2">
      <c r="A121" s="65"/>
      <c r="B121" s="26" t="s">
        <v>1206</v>
      </c>
      <c r="C121" s="597"/>
      <c r="D121" s="85">
        <v>0.22</v>
      </c>
      <c r="H121" s="156">
        <v>22</v>
      </c>
      <c r="M121" s="79"/>
    </row>
    <row r="122" spans="1:13" s="4" customFormat="1" ht="15" hidden="1" customHeight="1" outlineLevel="1" x14ac:dyDescent="0.2">
      <c r="A122" s="65"/>
      <c r="B122" s="26" t="s">
        <v>1207</v>
      </c>
      <c r="C122" s="597"/>
      <c r="D122" s="85">
        <v>0.23</v>
      </c>
      <c r="H122" s="156">
        <v>23</v>
      </c>
      <c r="M122" s="79"/>
    </row>
    <row r="123" spans="1:13" s="4" customFormat="1" ht="15" hidden="1" customHeight="1" outlineLevel="1" x14ac:dyDescent="0.2">
      <c r="A123" s="65"/>
      <c r="B123" s="26" t="s">
        <v>1208</v>
      </c>
      <c r="C123" s="597"/>
      <c r="D123" s="85">
        <v>0.24</v>
      </c>
      <c r="H123" s="156">
        <v>24</v>
      </c>
      <c r="M123" s="79"/>
    </row>
    <row r="124" spans="1:13" s="4" customFormat="1" ht="15" hidden="1" customHeight="1" outlineLevel="1" x14ac:dyDescent="0.2">
      <c r="A124" s="65"/>
      <c r="B124" s="26" t="s">
        <v>1234</v>
      </c>
      <c r="C124" s="597"/>
      <c r="D124" s="85">
        <v>0.25</v>
      </c>
      <c r="H124" s="156">
        <v>25</v>
      </c>
      <c r="M124" s="79"/>
    </row>
    <row r="125" spans="1:13" s="4" customFormat="1" ht="15" hidden="1" customHeight="1" outlineLevel="1" x14ac:dyDescent="0.2">
      <c r="A125" s="65"/>
      <c r="B125" s="26" t="s">
        <v>1209</v>
      </c>
      <c r="C125" s="597"/>
      <c r="D125" s="85">
        <v>0.26</v>
      </c>
      <c r="H125" s="156">
        <v>26</v>
      </c>
      <c r="M125" s="79"/>
    </row>
    <row r="126" spans="1:13" s="4" customFormat="1" ht="15" hidden="1" customHeight="1" outlineLevel="1" x14ac:dyDescent="0.2">
      <c r="A126" s="65"/>
      <c r="B126" s="26" t="s">
        <v>1235</v>
      </c>
      <c r="C126" s="597"/>
      <c r="D126" s="85">
        <v>0.27</v>
      </c>
      <c r="H126" s="156">
        <v>27</v>
      </c>
      <c r="M126" s="79"/>
    </row>
    <row r="127" spans="1:13" s="4" customFormat="1" ht="15" hidden="1" customHeight="1" outlineLevel="1" x14ac:dyDescent="0.2">
      <c r="A127" s="65"/>
      <c r="B127" s="26" t="s">
        <v>1210</v>
      </c>
      <c r="C127" s="597"/>
      <c r="D127" s="85">
        <v>0.28000000000000003</v>
      </c>
      <c r="H127" s="156">
        <v>28</v>
      </c>
      <c r="M127" s="79"/>
    </row>
    <row r="128" spans="1:13" s="4" customFormat="1" ht="15" hidden="1" customHeight="1" outlineLevel="1" x14ac:dyDescent="0.2">
      <c r="A128" s="65"/>
      <c r="B128" s="26" t="s">
        <v>1236</v>
      </c>
      <c r="C128" s="597"/>
      <c r="D128" s="85">
        <v>0.28999999999999998</v>
      </c>
      <c r="H128" s="156">
        <v>29</v>
      </c>
      <c r="M128" s="79"/>
    </row>
    <row r="129" spans="1:13" s="4" customFormat="1" ht="15" hidden="1" customHeight="1" outlineLevel="1" x14ac:dyDescent="0.2">
      <c r="A129" s="65"/>
      <c r="B129" s="26" t="s">
        <v>1211</v>
      </c>
      <c r="C129" s="597"/>
      <c r="D129" s="85">
        <v>0.3</v>
      </c>
      <c r="H129" s="156">
        <v>30</v>
      </c>
      <c r="M129" s="79"/>
    </row>
    <row r="130" spans="1:13" s="4" customFormat="1" ht="15" hidden="1" customHeight="1" outlineLevel="1" x14ac:dyDescent="0.2">
      <c r="A130" s="65"/>
      <c r="B130" s="26" t="s">
        <v>1237</v>
      </c>
      <c r="C130" s="597"/>
      <c r="D130" s="85">
        <v>0.35</v>
      </c>
      <c r="H130" s="156">
        <v>31</v>
      </c>
      <c r="M130" s="79"/>
    </row>
    <row r="131" spans="1:13" s="4" customFormat="1" ht="15" hidden="1" customHeight="1" outlineLevel="1" x14ac:dyDescent="0.2">
      <c r="A131" s="65"/>
      <c r="B131" s="26" t="s">
        <v>1212</v>
      </c>
      <c r="C131" s="597"/>
      <c r="D131" s="85">
        <v>0.4</v>
      </c>
      <c r="H131" s="156">
        <v>32</v>
      </c>
      <c r="M131" s="79"/>
    </row>
    <row r="132" spans="1:13" s="4" customFormat="1" ht="15" hidden="1" customHeight="1" outlineLevel="1" x14ac:dyDescent="0.25">
      <c r="B132" s="26" t="s">
        <v>1238</v>
      </c>
      <c r="C132" s="597"/>
      <c r="D132" s="85">
        <v>0.45</v>
      </c>
      <c r="H132" s="156">
        <v>33</v>
      </c>
      <c r="M132" s="79"/>
    </row>
    <row r="133" spans="1:13" s="4" customFormat="1" ht="15" hidden="1" customHeight="1" outlineLevel="1" x14ac:dyDescent="0.2">
      <c r="A133" s="65"/>
      <c r="B133" s="597"/>
      <c r="C133" s="597"/>
      <c r="D133" s="85">
        <v>0.5</v>
      </c>
      <c r="H133" s="156">
        <v>34</v>
      </c>
      <c r="M133" s="79"/>
    </row>
    <row r="134" spans="1:13" s="4" customFormat="1" ht="15" hidden="1" customHeight="1" outlineLevel="1" x14ac:dyDescent="0.2">
      <c r="A134" s="65"/>
      <c r="B134" s="26" t="s">
        <v>1082</v>
      </c>
      <c r="C134" s="597"/>
      <c r="D134" s="85">
        <v>0.55000000000000004</v>
      </c>
      <c r="H134" s="156">
        <v>35</v>
      </c>
      <c r="M134" s="79"/>
    </row>
    <row r="135" spans="1:13" s="4" customFormat="1" ht="15" hidden="1" customHeight="1" outlineLevel="1" x14ac:dyDescent="0.2">
      <c r="A135" s="65"/>
      <c r="B135" s="26" t="s">
        <v>1216</v>
      </c>
      <c r="C135" s="597"/>
      <c r="D135" s="85">
        <v>0.6</v>
      </c>
      <c r="H135" s="156">
        <v>36</v>
      </c>
      <c r="M135" s="79"/>
    </row>
    <row r="136" spans="1:13" s="4" customFormat="1" ht="15" hidden="1" customHeight="1" outlineLevel="1" x14ac:dyDescent="0.2">
      <c r="A136" s="65"/>
      <c r="B136" s="26" t="s">
        <v>1217</v>
      </c>
      <c r="C136" s="597"/>
      <c r="D136" s="85">
        <v>0.65</v>
      </c>
      <c r="H136" s="156">
        <v>37</v>
      </c>
      <c r="M136" s="79"/>
    </row>
    <row r="137" spans="1:13" s="4" customFormat="1" ht="15" hidden="1" customHeight="1" outlineLevel="1" x14ac:dyDescent="0.2">
      <c r="A137" s="65"/>
      <c r="B137" s="26" t="s">
        <v>1218</v>
      </c>
      <c r="C137" s="597"/>
      <c r="D137" s="85">
        <v>0.7</v>
      </c>
      <c r="H137" s="156">
        <v>38</v>
      </c>
      <c r="M137" s="79"/>
    </row>
    <row r="138" spans="1:13" s="4" customFormat="1" ht="15" hidden="1" customHeight="1" outlineLevel="1" x14ac:dyDescent="0.2">
      <c r="A138" s="65"/>
      <c r="B138" s="26" t="s">
        <v>1219</v>
      </c>
      <c r="C138" s="597"/>
      <c r="D138" s="85">
        <v>0.75</v>
      </c>
      <c r="H138" s="156">
        <v>39</v>
      </c>
      <c r="M138" s="79"/>
    </row>
    <row r="139" spans="1:13" s="4" customFormat="1" ht="15" hidden="1" customHeight="1" outlineLevel="1" x14ac:dyDescent="0.2">
      <c r="A139" s="65"/>
      <c r="B139" s="26" t="s">
        <v>1220</v>
      </c>
      <c r="C139" s="597"/>
      <c r="D139" s="85">
        <v>0.8</v>
      </c>
      <c r="H139" s="156">
        <v>40</v>
      </c>
      <c r="M139" s="79"/>
    </row>
    <row r="140" spans="1:13" s="4" customFormat="1" ht="15" hidden="1" customHeight="1" outlineLevel="1" x14ac:dyDescent="0.2">
      <c r="A140" s="65"/>
      <c r="B140" s="26" t="s">
        <v>1221</v>
      </c>
      <c r="C140" s="597"/>
      <c r="D140" s="85">
        <v>0.85</v>
      </c>
      <c r="H140" s="156">
        <v>41</v>
      </c>
      <c r="M140" s="79"/>
    </row>
    <row r="141" spans="1:13" s="4" customFormat="1" ht="15" hidden="1" customHeight="1" outlineLevel="1" x14ac:dyDescent="0.2">
      <c r="A141" s="65"/>
      <c r="B141" s="26" t="s">
        <v>1222</v>
      </c>
      <c r="C141" s="597"/>
      <c r="D141" s="85">
        <v>0.9</v>
      </c>
      <c r="H141" s="156">
        <v>42</v>
      </c>
      <c r="M141" s="79"/>
    </row>
    <row r="142" spans="1:13" s="4" customFormat="1" ht="15" hidden="1" customHeight="1" outlineLevel="1" x14ac:dyDescent="0.2">
      <c r="A142" s="65"/>
      <c r="B142" s="26" t="s">
        <v>1223</v>
      </c>
      <c r="C142" s="597"/>
      <c r="D142" s="85">
        <v>0.95</v>
      </c>
      <c r="H142" s="156">
        <v>43</v>
      </c>
      <c r="M142" s="79"/>
    </row>
    <row r="143" spans="1:13" s="4" customFormat="1" ht="15" hidden="1" customHeight="1" outlineLevel="1" x14ac:dyDescent="0.2">
      <c r="A143" s="65"/>
      <c r="B143" s="26" t="s">
        <v>1224</v>
      </c>
      <c r="C143" s="597"/>
      <c r="D143" s="85">
        <v>1</v>
      </c>
      <c r="H143" s="156">
        <v>44</v>
      </c>
      <c r="M143" s="79"/>
    </row>
    <row r="144" spans="1:13" s="4" customFormat="1" ht="15" hidden="1" customHeight="1" outlineLevel="1" x14ac:dyDescent="0.2">
      <c r="A144" s="65"/>
      <c r="B144" s="26" t="s">
        <v>1225</v>
      </c>
      <c r="C144" s="597"/>
      <c r="D144" s="66"/>
      <c r="H144" s="156">
        <v>45</v>
      </c>
      <c r="M144" s="79"/>
    </row>
    <row r="145" spans="1:13" s="4" customFormat="1" ht="15" hidden="1" customHeight="1" outlineLevel="1" x14ac:dyDescent="0.2">
      <c r="A145" s="65"/>
      <c r="B145" s="26" t="s">
        <v>1226</v>
      </c>
      <c r="C145" s="597"/>
      <c r="D145" s="85">
        <v>0</v>
      </c>
      <c r="H145" s="156">
        <v>46</v>
      </c>
      <c r="L145" s="65"/>
      <c r="M145" s="79"/>
    </row>
    <row r="146" spans="1:13" s="4" customFormat="1" ht="15" hidden="1" customHeight="1" outlineLevel="1" x14ac:dyDescent="0.2">
      <c r="A146" s="65"/>
      <c r="B146" s="65"/>
      <c r="C146" s="65"/>
      <c r="D146" s="85">
        <v>0.05</v>
      </c>
      <c r="E146" s="66"/>
      <c r="F146" s="67"/>
      <c r="G146" s="65"/>
      <c r="H146" s="156">
        <v>47</v>
      </c>
      <c r="I146" s="67"/>
      <c r="J146" s="67"/>
      <c r="K146" s="65"/>
      <c r="L146" s="65"/>
      <c r="M146" s="79"/>
    </row>
    <row r="147" spans="1:13" s="4" customFormat="1" ht="15" hidden="1" customHeight="1" outlineLevel="1" x14ac:dyDescent="0.2">
      <c r="A147" s="65"/>
      <c r="B147" s="26" t="s">
        <v>1082</v>
      </c>
      <c r="C147" s="65"/>
      <c r="D147" s="85">
        <v>0.1</v>
      </c>
      <c r="E147" s="66"/>
      <c r="F147" s="67"/>
      <c r="G147" s="65"/>
      <c r="H147" s="156">
        <v>48</v>
      </c>
      <c r="I147" s="67"/>
      <c r="J147" s="67"/>
      <c r="K147" s="65"/>
      <c r="L147" s="65"/>
      <c r="M147" s="79"/>
    </row>
    <row r="148" spans="1:13" s="4" customFormat="1" ht="15" hidden="1" customHeight="1" outlineLevel="1" x14ac:dyDescent="0.2">
      <c r="A148" s="65"/>
      <c r="B148" s="26" t="s">
        <v>1227</v>
      </c>
      <c r="C148" s="65"/>
      <c r="D148" s="26" t="s">
        <v>1082</v>
      </c>
      <c r="E148" s="66"/>
      <c r="F148" s="67"/>
      <c r="G148" s="65"/>
      <c r="H148" s="156">
        <v>49</v>
      </c>
      <c r="I148" s="67"/>
      <c r="J148" s="67"/>
      <c r="K148" s="65"/>
      <c r="L148" s="65"/>
      <c r="M148" s="79"/>
    </row>
    <row r="149" spans="1:13" s="4" customFormat="1" ht="15" hidden="1" customHeight="1" outlineLevel="1" x14ac:dyDescent="0.2">
      <c r="A149" s="65"/>
      <c r="B149" s="26" t="s">
        <v>1228</v>
      </c>
      <c r="C149" s="65"/>
      <c r="D149" s="147" t="s">
        <v>1185</v>
      </c>
      <c r="E149" s="66"/>
      <c r="F149" s="67"/>
      <c r="G149" s="65"/>
      <c r="H149" s="156">
        <v>50</v>
      </c>
      <c r="I149" s="67"/>
      <c r="J149" s="67"/>
      <c r="K149" s="65"/>
      <c r="L149" s="65"/>
      <c r="M149" s="79"/>
    </row>
    <row r="150" spans="1:13" s="4" customFormat="1" ht="15" hidden="1" customHeight="1" outlineLevel="1" x14ac:dyDescent="0.2">
      <c r="A150" s="65"/>
      <c r="B150" s="26" t="s">
        <v>1229</v>
      </c>
      <c r="C150" s="65"/>
      <c r="D150" s="147" t="s">
        <v>1186</v>
      </c>
      <c r="E150" s="66"/>
      <c r="F150" s="67"/>
      <c r="G150" s="65"/>
      <c r="H150" s="67"/>
      <c r="I150" s="65"/>
      <c r="J150" s="67"/>
      <c r="K150" s="65"/>
      <c r="L150" s="65"/>
      <c r="M150" s="79"/>
    </row>
    <row r="151" spans="1:13" s="4" customFormat="1" ht="15" customHeight="1" collapsed="1" x14ac:dyDescent="0.2">
      <c r="A151" s="65"/>
      <c r="B151" s="65"/>
      <c r="C151" s="65"/>
      <c r="D151" s="66"/>
      <c r="E151" s="66"/>
      <c r="F151" s="67"/>
      <c r="G151" s="65"/>
      <c r="H151" s="67"/>
      <c r="I151" s="67"/>
      <c r="J151" s="67"/>
      <c r="K151" s="65"/>
    </row>
    <row r="152" spans="1:13" s="4" customFormat="1" ht="15" customHeight="1" x14ac:dyDescent="0.2">
      <c r="A152" s="65"/>
      <c r="B152" s="65"/>
      <c r="C152" s="65"/>
      <c r="H152" s="115"/>
    </row>
    <row r="153" spans="1:13" s="4" customFormat="1" ht="15" customHeight="1" x14ac:dyDescent="0.2">
      <c r="A153" s="65"/>
      <c r="B153" s="65"/>
      <c r="C153" s="65"/>
      <c r="H153" s="115"/>
    </row>
    <row r="154" spans="1:13" s="4" customFormat="1" ht="15" customHeight="1" x14ac:dyDescent="0.2">
      <c r="A154" s="65"/>
      <c r="B154" s="65"/>
      <c r="C154" s="65"/>
      <c r="H154" s="115"/>
    </row>
    <row r="155" spans="1:13" s="4" customFormat="1" ht="15" customHeight="1" x14ac:dyDescent="0.2">
      <c r="A155" s="65"/>
      <c r="B155" s="65"/>
      <c r="C155" s="65"/>
      <c r="H155" s="115"/>
    </row>
    <row r="156" spans="1:13" s="4" customFormat="1" ht="15" customHeight="1" x14ac:dyDescent="0.2">
      <c r="A156" s="65"/>
      <c r="B156" s="65"/>
      <c r="C156" s="65"/>
      <c r="H156" s="115"/>
    </row>
    <row r="157" spans="1:13" s="4" customFormat="1" ht="15" customHeight="1" x14ac:dyDescent="0.2">
      <c r="A157" s="65"/>
      <c r="B157" s="65"/>
      <c r="C157" s="65"/>
      <c r="H157" s="115"/>
    </row>
    <row r="158" spans="1:13" s="4" customFormat="1" ht="15" customHeight="1" x14ac:dyDescent="0.2">
      <c r="A158" s="65"/>
      <c r="B158" s="65"/>
      <c r="C158" s="65"/>
      <c r="H158" s="115"/>
    </row>
    <row r="159" spans="1:13" s="4" customFormat="1" ht="15" customHeight="1" x14ac:dyDescent="0.2">
      <c r="A159" s="65"/>
      <c r="B159" s="65"/>
      <c r="C159" s="65"/>
      <c r="H159" s="115"/>
    </row>
    <row r="160" spans="1:13" s="4" customFormat="1" ht="15" customHeight="1" x14ac:dyDescent="0.2">
      <c r="A160" s="65"/>
      <c r="B160" s="65"/>
      <c r="C160" s="65"/>
      <c r="H160" s="115"/>
    </row>
    <row r="161" spans="1:8" s="4" customFormat="1" ht="15" customHeight="1" x14ac:dyDescent="0.2">
      <c r="A161" s="65"/>
      <c r="B161" s="65"/>
      <c r="C161" s="65"/>
      <c r="H161" s="115"/>
    </row>
    <row r="162" spans="1:8" s="4" customFormat="1" ht="15" customHeight="1" x14ac:dyDescent="0.2">
      <c r="A162" s="65"/>
      <c r="B162" s="65"/>
      <c r="C162" s="65"/>
      <c r="H162" s="115"/>
    </row>
    <row r="163" spans="1:8" s="4" customFormat="1" ht="15" customHeight="1" x14ac:dyDescent="0.2">
      <c r="A163" s="65"/>
      <c r="B163" s="65"/>
      <c r="C163" s="65"/>
      <c r="H163" s="115"/>
    </row>
    <row r="164" spans="1:8" s="4" customFormat="1" ht="15" customHeight="1" x14ac:dyDescent="0.2">
      <c r="A164" s="65"/>
      <c r="B164" s="65"/>
      <c r="C164" s="65"/>
      <c r="H164" s="115"/>
    </row>
    <row r="165" spans="1:8" s="4" customFormat="1" ht="15" customHeight="1" x14ac:dyDescent="0.2">
      <c r="A165" s="65"/>
      <c r="B165" s="65"/>
      <c r="C165" s="65"/>
      <c r="H165" s="115"/>
    </row>
    <row r="166" spans="1:8" s="4" customFormat="1" ht="15" customHeight="1" x14ac:dyDescent="0.2">
      <c r="A166" s="65"/>
      <c r="B166" s="65"/>
      <c r="C166" s="65"/>
      <c r="H166" s="115"/>
    </row>
    <row r="167" spans="1:8" s="4" customFormat="1" ht="15" customHeight="1" x14ac:dyDescent="0.2">
      <c r="A167" s="65"/>
      <c r="B167" s="65"/>
      <c r="C167" s="65"/>
      <c r="H167" s="115"/>
    </row>
    <row r="168" spans="1:8" s="4" customFormat="1" ht="15" customHeight="1" x14ac:dyDescent="0.2">
      <c r="A168" s="65"/>
      <c r="B168" s="65"/>
      <c r="C168" s="65"/>
      <c r="H168" s="115"/>
    </row>
    <row r="169" spans="1:8" s="4" customFormat="1" ht="15" customHeight="1" x14ac:dyDescent="0.2">
      <c r="A169" s="65"/>
      <c r="B169" s="65"/>
      <c r="C169" s="65"/>
      <c r="H169" s="115"/>
    </row>
    <row r="170" spans="1:8" s="4" customFormat="1" ht="15" customHeight="1" x14ac:dyDescent="0.2">
      <c r="A170" s="65"/>
      <c r="B170" s="65"/>
      <c r="C170" s="65"/>
      <c r="H170" s="115"/>
    </row>
    <row r="171" spans="1:8" s="4" customFormat="1" ht="15" customHeight="1" x14ac:dyDescent="0.2">
      <c r="A171" s="65"/>
      <c r="B171" s="65"/>
      <c r="C171" s="65"/>
      <c r="H171" s="115"/>
    </row>
    <row r="172" spans="1:8" s="4" customFormat="1" ht="15" customHeight="1" x14ac:dyDescent="0.2">
      <c r="A172" s="65"/>
      <c r="B172" s="65"/>
      <c r="C172" s="65"/>
      <c r="H172" s="115"/>
    </row>
    <row r="173" spans="1:8" s="4" customFormat="1" ht="15" customHeight="1" x14ac:dyDescent="0.2">
      <c r="A173" s="65"/>
      <c r="B173" s="65"/>
      <c r="C173" s="65"/>
      <c r="H173" s="115"/>
    </row>
    <row r="174" spans="1:8" s="4" customFormat="1" ht="15" customHeight="1" x14ac:dyDescent="0.2">
      <c r="A174" s="65"/>
      <c r="B174" s="65"/>
      <c r="C174" s="65"/>
      <c r="H174" s="115"/>
    </row>
    <row r="175" spans="1:8" s="4" customFormat="1" ht="15" customHeight="1" x14ac:dyDescent="0.2">
      <c r="A175" s="65"/>
      <c r="B175" s="65"/>
      <c r="C175" s="65"/>
      <c r="D175" s="66"/>
      <c r="F175" s="5"/>
      <c r="H175" s="115"/>
    </row>
    <row r="176" spans="1:8" s="4" customFormat="1" ht="15" customHeight="1" x14ac:dyDescent="0.2">
      <c r="A176" s="65"/>
      <c r="B176" s="65"/>
      <c r="C176" s="65"/>
      <c r="D176" s="66"/>
      <c r="F176" s="5"/>
      <c r="H176" s="115"/>
    </row>
    <row r="177" spans="1:8" s="4" customFormat="1" ht="15" customHeight="1" x14ac:dyDescent="0.2">
      <c r="A177" s="65"/>
      <c r="B177" s="65"/>
      <c r="C177" s="65"/>
      <c r="D177" s="66"/>
      <c r="F177" s="5"/>
      <c r="H177" s="115"/>
    </row>
    <row r="178" spans="1:8" s="4" customFormat="1" ht="15" customHeight="1" x14ac:dyDescent="0.2">
      <c r="A178" s="65"/>
      <c r="B178" s="65"/>
      <c r="C178" s="65"/>
      <c r="D178" s="66"/>
      <c r="F178" s="5"/>
      <c r="H178" s="115"/>
    </row>
    <row r="179" spans="1:8" s="4" customFormat="1" ht="15" customHeight="1" x14ac:dyDescent="0.2">
      <c r="A179" s="65"/>
      <c r="B179" s="65"/>
      <c r="C179" s="65"/>
      <c r="D179" s="66"/>
      <c r="F179" s="5"/>
      <c r="H179" s="115"/>
    </row>
    <row r="180" spans="1:8" s="4" customFormat="1" ht="15" customHeight="1" x14ac:dyDescent="0.2">
      <c r="A180" s="65"/>
      <c r="B180" s="65"/>
      <c r="C180" s="65"/>
      <c r="D180" s="66"/>
      <c r="F180" s="5"/>
      <c r="H180" s="115"/>
    </row>
    <row r="181" spans="1:8" s="4" customFormat="1" ht="15" customHeight="1" x14ac:dyDescent="0.2">
      <c r="A181" s="65"/>
      <c r="B181" s="65"/>
      <c r="C181" s="65"/>
      <c r="D181" s="66"/>
      <c r="F181" s="5"/>
      <c r="H181" s="115"/>
    </row>
    <row r="182" spans="1:8" s="4" customFormat="1" ht="15" customHeight="1" x14ac:dyDescent="0.2">
      <c r="A182" s="65"/>
      <c r="B182" s="65"/>
      <c r="C182" s="65"/>
      <c r="D182" s="66"/>
      <c r="F182" s="5"/>
      <c r="H182" s="115"/>
    </row>
    <row r="183" spans="1:8" s="4" customFormat="1" ht="15" customHeight="1" x14ac:dyDescent="0.2">
      <c r="A183" s="65"/>
      <c r="B183" s="65"/>
      <c r="C183" s="65"/>
      <c r="D183" s="66"/>
      <c r="F183" s="5"/>
      <c r="H183" s="115"/>
    </row>
    <row r="184" spans="1:8" s="4" customFormat="1" ht="15" customHeight="1" x14ac:dyDescent="0.25">
      <c r="F184" s="5"/>
      <c r="H184" s="115"/>
    </row>
    <row r="185" spans="1:8" s="4" customFormat="1" ht="15" customHeight="1" x14ac:dyDescent="0.25">
      <c r="F185" s="5"/>
      <c r="H185" s="115"/>
    </row>
    <row r="186" spans="1:8" s="4" customFormat="1" ht="15" customHeight="1" x14ac:dyDescent="0.25">
      <c r="F186" s="5"/>
      <c r="H186" s="115"/>
    </row>
    <row r="187" spans="1:8" s="4" customFormat="1" ht="15" customHeight="1" x14ac:dyDescent="0.25">
      <c r="F187" s="5"/>
      <c r="H187" s="115"/>
    </row>
    <row r="188" spans="1:8" s="4" customFormat="1" ht="15" customHeight="1" x14ac:dyDescent="0.25">
      <c r="F188" s="5"/>
      <c r="H188" s="115"/>
    </row>
    <row r="189" spans="1:8" s="4" customFormat="1" ht="15" customHeight="1" x14ac:dyDescent="0.25">
      <c r="F189" s="5"/>
      <c r="H189" s="115"/>
    </row>
    <row r="190" spans="1:8" s="4" customFormat="1" ht="15" customHeight="1" x14ac:dyDescent="0.25">
      <c r="F190" s="5"/>
      <c r="H190" s="115"/>
    </row>
    <row r="191" spans="1:8" s="4" customFormat="1" ht="15" customHeight="1" x14ac:dyDescent="0.25">
      <c r="F191" s="5"/>
      <c r="H191" s="115"/>
    </row>
    <row r="192" spans="1:8" s="4" customFormat="1" ht="15" customHeight="1" x14ac:dyDescent="0.25">
      <c r="F192" s="5"/>
      <c r="H192" s="115"/>
    </row>
    <row r="193" spans="6:8" s="4" customFormat="1" ht="15" customHeight="1" x14ac:dyDescent="0.25">
      <c r="F193" s="5"/>
      <c r="H193" s="115"/>
    </row>
    <row r="194" spans="6:8" s="4" customFormat="1" ht="15" customHeight="1" x14ac:dyDescent="0.25">
      <c r="F194" s="5"/>
      <c r="H194" s="115"/>
    </row>
    <row r="195" spans="6:8" s="4" customFormat="1" ht="15" customHeight="1" x14ac:dyDescent="0.25">
      <c r="F195" s="5"/>
      <c r="H195" s="115"/>
    </row>
    <row r="196" spans="6:8" s="4" customFormat="1" ht="15" customHeight="1" x14ac:dyDescent="0.25">
      <c r="F196" s="5"/>
      <c r="H196" s="115"/>
    </row>
    <row r="197" spans="6:8" s="4" customFormat="1" ht="15" customHeight="1" x14ac:dyDescent="0.25">
      <c r="F197" s="5"/>
      <c r="H197" s="115"/>
    </row>
    <row r="198" spans="6:8" s="4" customFormat="1" ht="15" customHeight="1" x14ac:dyDescent="0.25">
      <c r="F198" s="5"/>
      <c r="H198" s="115"/>
    </row>
    <row r="199" spans="6:8" s="4" customFormat="1" ht="15" customHeight="1" x14ac:dyDescent="0.25">
      <c r="F199" s="5"/>
      <c r="H199" s="115"/>
    </row>
    <row r="200" spans="6:8" s="4" customFormat="1" ht="15" customHeight="1" x14ac:dyDescent="0.25">
      <c r="F200" s="5"/>
      <c r="H200" s="115"/>
    </row>
    <row r="201" spans="6:8" s="4" customFormat="1" ht="15" customHeight="1" x14ac:dyDescent="0.25">
      <c r="F201" s="5"/>
      <c r="H201" s="115"/>
    </row>
    <row r="202" spans="6:8" s="4" customFormat="1" ht="15" customHeight="1" x14ac:dyDescent="0.25">
      <c r="F202" s="5"/>
      <c r="H202" s="115"/>
    </row>
    <row r="203" spans="6:8" s="4" customFormat="1" ht="15" customHeight="1" x14ac:dyDescent="0.25">
      <c r="F203" s="5"/>
      <c r="H203" s="115"/>
    </row>
    <row r="204" spans="6:8" s="4" customFormat="1" ht="15" customHeight="1" x14ac:dyDescent="0.25">
      <c r="F204" s="5"/>
      <c r="H204" s="115"/>
    </row>
    <row r="205" spans="6:8" s="4" customFormat="1" ht="15" customHeight="1" x14ac:dyDescent="0.25">
      <c r="F205" s="5"/>
      <c r="H205" s="115"/>
    </row>
    <row r="206" spans="6:8" s="4" customFormat="1" ht="15" customHeight="1" x14ac:dyDescent="0.25">
      <c r="F206" s="5"/>
      <c r="H206" s="115"/>
    </row>
    <row r="207" spans="6:8" s="4" customFormat="1" ht="15" customHeight="1" x14ac:dyDescent="0.25">
      <c r="F207" s="5"/>
      <c r="H207" s="115"/>
    </row>
    <row r="208" spans="6:8" s="4" customFormat="1" ht="15" customHeight="1" x14ac:dyDescent="0.25">
      <c r="F208" s="5"/>
      <c r="H208" s="115"/>
    </row>
    <row r="209" spans="6:8" s="4" customFormat="1" ht="15" customHeight="1" x14ac:dyDescent="0.25">
      <c r="F209" s="5"/>
      <c r="H209" s="115"/>
    </row>
    <row r="210" spans="6:8" s="4" customFormat="1" ht="15" customHeight="1" x14ac:dyDescent="0.25">
      <c r="F210" s="5"/>
      <c r="H210" s="115"/>
    </row>
    <row r="211" spans="6:8" s="4" customFormat="1" ht="15" customHeight="1" x14ac:dyDescent="0.25">
      <c r="F211" s="5"/>
      <c r="H211" s="115"/>
    </row>
    <row r="212" spans="6:8" s="4" customFormat="1" ht="15" customHeight="1" x14ac:dyDescent="0.25">
      <c r="F212" s="5"/>
      <c r="H212" s="115"/>
    </row>
    <row r="213" spans="6:8" s="4" customFormat="1" ht="15" customHeight="1" x14ac:dyDescent="0.25">
      <c r="F213" s="5"/>
      <c r="H213" s="115"/>
    </row>
    <row r="214" spans="6:8" s="4" customFormat="1" ht="15" customHeight="1" x14ac:dyDescent="0.25">
      <c r="F214" s="5"/>
      <c r="H214" s="115"/>
    </row>
    <row r="215" spans="6:8" s="4" customFormat="1" ht="15" customHeight="1" x14ac:dyDescent="0.25">
      <c r="F215" s="5"/>
      <c r="H215" s="115"/>
    </row>
    <row r="216" spans="6:8" s="4" customFormat="1" ht="15" customHeight="1" x14ac:dyDescent="0.25">
      <c r="F216" s="5"/>
      <c r="H216" s="115"/>
    </row>
    <row r="217" spans="6:8" s="4" customFormat="1" ht="15" customHeight="1" x14ac:dyDescent="0.25">
      <c r="F217" s="5"/>
      <c r="H217" s="115"/>
    </row>
    <row r="218" spans="6:8" s="4" customFormat="1" ht="15" customHeight="1" x14ac:dyDescent="0.25">
      <c r="F218" s="5"/>
      <c r="H218" s="115"/>
    </row>
    <row r="219" spans="6:8" s="4" customFormat="1" ht="15" customHeight="1" x14ac:dyDescent="0.25">
      <c r="F219" s="5"/>
      <c r="H219" s="115"/>
    </row>
    <row r="220" spans="6:8" s="4" customFormat="1" ht="15" customHeight="1" x14ac:dyDescent="0.25">
      <c r="F220" s="5"/>
      <c r="H220" s="115"/>
    </row>
    <row r="221" spans="6:8" s="4" customFormat="1" ht="15" customHeight="1" x14ac:dyDescent="0.25">
      <c r="F221" s="5"/>
      <c r="H221" s="115"/>
    </row>
    <row r="222" spans="6:8" s="4" customFormat="1" ht="15" customHeight="1" x14ac:dyDescent="0.25">
      <c r="F222" s="5"/>
      <c r="H222" s="115"/>
    </row>
    <row r="223" spans="6:8" s="4" customFormat="1" ht="15" customHeight="1" x14ac:dyDescent="0.25">
      <c r="F223" s="5"/>
      <c r="H223" s="115"/>
    </row>
    <row r="224" spans="6:8" s="4" customFormat="1" ht="15" customHeight="1" x14ac:dyDescent="0.25">
      <c r="F224" s="5"/>
      <c r="H224" s="115"/>
    </row>
    <row r="225" spans="6:8" s="4" customFormat="1" ht="15" customHeight="1" x14ac:dyDescent="0.25">
      <c r="F225" s="5"/>
      <c r="H225" s="115"/>
    </row>
    <row r="226" spans="6:8" s="4" customFormat="1" ht="15" customHeight="1" x14ac:dyDescent="0.25">
      <c r="F226" s="5"/>
      <c r="H226" s="115"/>
    </row>
    <row r="227" spans="6:8" s="4" customFormat="1" ht="15" customHeight="1" x14ac:dyDescent="0.25">
      <c r="F227" s="5"/>
      <c r="H227" s="115"/>
    </row>
    <row r="228" spans="6:8" s="4" customFormat="1" ht="15" customHeight="1" x14ac:dyDescent="0.25">
      <c r="F228" s="5"/>
      <c r="H228" s="115"/>
    </row>
    <row r="229" spans="6:8" s="4" customFormat="1" ht="15" customHeight="1" x14ac:dyDescent="0.25">
      <c r="F229" s="5"/>
      <c r="H229" s="115"/>
    </row>
    <row r="230" spans="6:8" s="4" customFormat="1" ht="15" customHeight="1" x14ac:dyDescent="0.25">
      <c r="F230" s="5"/>
      <c r="H230" s="115"/>
    </row>
    <row r="231" spans="6:8" s="4" customFormat="1" ht="15" customHeight="1" x14ac:dyDescent="0.25">
      <c r="F231" s="5"/>
      <c r="H231" s="115"/>
    </row>
    <row r="232" spans="6:8" s="4" customFormat="1" ht="15" customHeight="1" x14ac:dyDescent="0.25">
      <c r="F232" s="5"/>
      <c r="H232" s="115"/>
    </row>
    <row r="233" spans="6:8" s="4" customFormat="1" ht="15" customHeight="1" x14ac:dyDescent="0.25">
      <c r="F233" s="5"/>
      <c r="H233" s="115"/>
    </row>
    <row r="234" spans="6:8" s="4" customFormat="1" ht="15" customHeight="1" x14ac:dyDescent="0.25">
      <c r="F234" s="5"/>
      <c r="H234" s="115"/>
    </row>
    <row r="235" spans="6:8" s="4" customFormat="1" ht="15" customHeight="1" x14ac:dyDescent="0.25">
      <c r="F235" s="5"/>
      <c r="H235" s="115"/>
    </row>
    <row r="236" spans="6:8" s="4" customFormat="1" ht="15" customHeight="1" x14ac:dyDescent="0.25">
      <c r="F236" s="5"/>
      <c r="H236" s="115"/>
    </row>
    <row r="237" spans="6:8" s="4" customFormat="1" ht="15" customHeight="1" x14ac:dyDescent="0.25">
      <c r="F237" s="5"/>
      <c r="H237" s="115"/>
    </row>
    <row r="238" spans="6:8" s="4" customFormat="1" ht="15" customHeight="1" x14ac:dyDescent="0.25">
      <c r="F238" s="5"/>
      <c r="H238" s="115"/>
    </row>
    <row r="239" spans="6:8" s="4" customFormat="1" ht="15" customHeight="1" x14ac:dyDescent="0.25">
      <c r="F239" s="5"/>
      <c r="H239" s="115"/>
    </row>
    <row r="240" spans="6:8" s="4" customFormat="1" ht="15" customHeight="1" x14ac:dyDescent="0.25">
      <c r="F240" s="5"/>
      <c r="H240" s="115"/>
    </row>
    <row r="241" spans="6:8" s="4" customFormat="1" ht="15" customHeight="1" x14ac:dyDescent="0.25">
      <c r="F241" s="5"/>
      <c r="H241" s="115"/>
    </row>
    <row r="242" spans="6:8" s="4" customFormat="1" ht="15" customHeight="1" x14ac:dyDescent="0.25">
      <c r="F242" s="5"/>
      <c r="H242" s="115"/>
    </row>
    <row r="243" spans="6:8" s="4" customFormat="1" ht="15" customHeight="1" x14ac:dyDescent="0.25">
      <c r="F243" s="5"/>
      <c r="H243" s="115"/>
    </row>
    <row r="244" spans="6:8" s="4" customFormat="1" ht="15" customHeight="1" x14ac:dyDescent="0.25">
      <c r="F244" s="5"/>
      <c r="H244" s="115"/>
    </row>
    <row r="245" spans="6:8" s="4" customFormat="1" ht="15" customHeight="1" x14ac:dyDescent="0.25">
      <c r="F245" s="5"/>
      <c r="H245" s="115"/>
    </row>
    <row r="246" spans="6:8" s="4" customFormat="1" ht="15" customHeight="1" x14ac:dyDescent="0.25">
      <c r="F246" s="5"/>
      <c r="H246" s="115"/>
    </row>
    <row r="247" spans="6:8" s="4" customFormat="1" ht="15" customHeight="1" x14ac:dyDescent="0.25">
      <c r="F247" s="5"/>
      <c r="H247" s="115"/>
    </row>
    <row r="248" spans="6:8" s="4" customFormat="1" ht="15" customHeight="1" x14ac:dyDescent="0.25">
      <c r="F248" s="5"/>
      <c r="H248" s="115"/>
    </row>
    <row r="249" spans="6:8" s="4" customFormat="1" ht="15" customHeight="1" x14ac:dyDescent="0.25">
      <c r="F249" s="5"/>
      <c r="H249" s="115"/>
    </row>
    <row r="250" spans="6:8" s="4" customFormat="1" ht="15" customHeight="1" x14ac:dyDescent="0.25">
      <c r="F250" s="5"/>
      <c r="H250" s="115"/>
    </row>
    <row r="251" spans="6:8" s="4" customFormat="1" ht="15" customHeight="1" x14ac:dyDescent="0.25">
      <c r="F251" s="5"/>
      <c r="H251" s="115"/>
    </row>
    <row r="252" spans="6:8" s="4" customFormat="1" ht="15" customHeight="1" x14ac:dyDescent="0.25">
      <c r="F252" s="5"/>
      <c r="H252" s="115"/>
    </row>
    <row r="253" spans="6:8" s="4" customFormat="1" ht="15" customHeight="1" x14ac:dyDescent="0.25">
      <c r="F253" s="5"/>
      <c r="H253" s="115"/>
    </row>
    <row r="254" spans="6:8" s="4" customFormat="1" ht="15" customHeight="1" x14ac:dyDescent="0.25">
      <c r="F254" s="5"/>
      <c r="H254" s="115"/>
    </row>
    <row r="255" spans="6:8" s="4" customFormat="1" ht="15" customHeight="1" x14ac:dyDescent="0.25">
      <c r="F255" s="5"/>
      <c r="H255" s="115"/>
    </row>
    <row r="256" spans="6:8" s="4" customFormat="1" ht="15" customHeight="1" x14ac:dyDescent="0.25">
      <c r="F256" s="5"/>
      <c r="H256" s="115"/>
    </row>
    <row r="257" spans="6:8" s="4" customFormat="1" ht="15" customHeight="1" x14ac:dyDescent="0.25">
      <c r="F257" s="5"/>
      <c r="H257" s="115"/>
    </row>
    <row r="258" spans="6:8" s="4" customFormat="1" ht="15" customHeight="1" x14ac:dyDescent="0.25">
      <c r="F258" s="5"/>
      <c r="H258" s="115"/>
    </row>
    <row r="259" spans="6:8" s="4" customFormat="1" ht="15" customHeight="1" x14ac:dyDescent="0.25">
      <c r="F259" s="5"/>
      <c r="H259" s="115"/>
    </row>
    <row r="260" spans="6:8" s="4" customFormat="1" ht="15" customHeight="1" x14ac:dyDescent="0.25">
      <c r="F260" s="5"/>
      <c r="H260" s="115"/>
    </row>
    <row r="261" spans="6:8" s="4" customFormat="1" ht="15" customHeight="1" x14ac:dyDescent="0.25">
      <c r="F261" s="5"/>
      <c r="H261" s="115"/>
    </row>
    <row r="262" spans="6:8" s="4" customFormat="1" ht="15" customHeight="1" x14ac:dyDescent="0.25">
      <c r="F262" s="5"/>
      <c r="H262" s="115"/>
    </row>
    <row r="263" spans="6:8" s="4" customFormat="1" ht="15" customHeight="1" x14ac:dyDescent="0.25">
      <c r="F263" s="5"/>
      <c r="H263" s="115"/>
    </row>
    <row r="264" spans="6:8" s="4" customFormat="1" ht="15" customHeight="1" x14ac:dyDescent="0.25">
      <c r="F264" s="5"/>
      <c r="H264" s="115"/>
    </row>
    <row r="265" spans="6:8" s="4" customFormat="1" ht="15" customHeight="1" x14ac:dyDescent="0.25">
      <c r="F265" s="5"/>
      <c r="H265" s="115"/>
    </row>
    <row r="266" spans="6:8" s="4" customFormat="1" ht="15" customHeight="1" x14ac:dyDescent="0.25">
      <c r="F266" s="5"/>
      <c r="H266" s="115"/>
    </row>
    <row r="267" spans="6:8" s="4" customFormat="1" ht="15" customHeight="1" x14ac:dyDescent="0.25">
      <c r="F267" s="5"/>
      <c r="H267" s="115"/>
    </row>
    <row r="268" spans="6:8" s="4" customFormat="1" ht="15" customHeight="1" x14ac:dyDescent="0.25">
      <c r="F268" s="5"/>
      <c r="H268" s="115"/>
    </row>
    <row r="269" spans="6:8" s="4" customFormat="1" ht="15" customHeight="1" x14ac:dyDescent="0.25">
      <c r="F269" s="5"/>
      <c r="H269" s="115"/>
    </row>
    <row r="270" spans="6:8" s="4" customFormat="1" ht="15" customHeight="1" x14ac:dyDescent="0.25">
      <c r="F270" s="5"/>
      <c r="H270" s="115"/>
    </row>
    <row r="271" spans="6:8" s="4" customFormat="1" ht="15" customHeight="1" x14ac:dyDescent="0.25">
      <c r="F271" s="5"/>
      <c r="H271" s="115"/>
    </row>
    <row r="272" spans="6:8" s="4" customFormat="1" ht="15" customHeight="1" x14ac:dyDescent="0.25">
      <c r="F272" s="5"/>
      <c r="H272" s="115"/>
    </row>
    <row r="273" spans="6:8" s="4" customFormat="1" ht="15" customHeight="1" x14ac:dyDescent="0.25">
      <c r="F273" s="5"/>
      <c r="H273" s="115"/>
    </row>
    <row r="274" spans="6:8" s="4" customFormat="1" ht="15" customHeight="1" x14ac:dyDescent="0.25">
      <c r="F274" s="5"/>
      <c r="H274" s="115"/>
    </row>
    <row r="275" spans="6:8" s="4" customFormat="1" ht="15" customHeight="1" x14ac:dyDescent="0.25">
      <c r="F275" s="5"/>
      <c r="H275" s="115"/>
    </row>
    <row r="276" spans="6:8" s="4" customFormat="1" ht="15" customHeight="1" x14ac:dyDescent="0.25">
      <c r="F276" s="5"/>
      <c r="H276" s="115"/>
    </row>
    <row r="277" spans="6:8" s="4" customFormat="1" ht="15" customHeight="1" x14ac:dyDescent="0.25">
      <c r="F277" s="5"/>
      <c r="H277" s="115"/>
    </row>
    <row r="278" spans="6:8" s="4" customFormat="1" ht="15" customHeight="1" x14ac:dyDescent="0.25">
      <c r="F278" s="5"/>
      <c r="H278" s="115"/>
    </row>
    <row r="279" spans="6:8" s="4" customFormat="1" ht="15" customHeight="1" x14ac:dyDescent="0.25">
      <c r="F279" s="5"/>
      <c r="H279" s="115"/>
    </row>
    <row r="280" spans="6:8" s="4" customFormat="1" ht="15" customHeight="1" x14ac:dyDescent="0.25">
      <c r="F280" s="5"/>
      <c r="H280" s="115"/>
    </row>
    <row r="281" spans="6:8" s="4" customFormat="1" ht="15" customHeight="1" x14ac:dyDescent="0.25">
      <c r="F281" s="5"/>
      <c r="H281" s="115"/>
    </row>
    <row r="282" spans="6:8" s="4" customFormat="1" ht="15" customHeight="1" x14ac:dyDescent="0.25">
      <c r="F282" s="5"/>
      <c r="H282" s="115"/>
    </row>
    <row r="283" spans="6:8" s="4" customFormat="1" ht="15" customHeight="1" x14ac:dyDescent="0.25">
      <c r="F283" s="5"/>
      <c r="H283" s="115"/>
    </row>
    <row r="284" spans="6:8" s="4" customFormat="1" ht="15" customHeight="1" x14ac:dyDescent="0.25">
      <c r="F284" s="5"/>
      <c r="H284" s="115"/>
    </row>
    <row r="285" spans="6:8" s="4" customFormat="1" ht="15" customHeight="1" x14ac:dyDescent="0.25">
      <c r="F285" s="5"/>
      <c r="H285" s="115"/>
    </row>
    <row r="286" spans="6:8" s="4" customFormat="1" ht="15" customHeight="1" x14ac:dyDescent="0.25">
      <c r="F286" s="5"/>
      <c r="H286" s="115"/>
    </row>
    <row r="287" spans="6:8" s="4" customFormat="1" ht="15" customHeight="1" x14ac:dyDescent="0.25">
      <c r="F287" s="5"/>
      <c r="H287" s="115"/>
    </row>
    <row r="288" spans="6:8" s="4" customFormat="1" ht="15" customHeight="1" x14ac:dyDescent="0.25">
      <c r="F288" s="5"/>
      <c r="H288" s="115"/>
    </row>
    <row r="289" spans="6:8" s="4" customFormat="1" ht="15" customHeight="1" x14ac:dyDescent="0.25">
      <c r="F289" s="5"/>
      <c r="H289" s="115"/>
    </row>
    <row r="290" spans="6:8" s="4" customFormat="1" ht="15" customHeight="1" x14ac:dyDescent="0.25">
      <c r="F290" s="5"/>
      <c r="H290" s="115"/>
    </row>
    <row r="291" spans="6:8" s="4" customFormat="1" ht="15" customHeight="1" x14ac:dyDescent="0.25">
      <c r="F291" s="5"/>
      <c r="H291" s="115"/>
    </row>
    <row r="292" spans="6:8" s="4" customFormat="1" ht="15" customHeight="1" x14ac:dyDescent="0.25">
      <c r="F292" s="5"/>
      <c r="H292" s="115"/>
    </row>
    <row r="293" spans="6:8" s="4" customFormat="1" ht="15" customHeight="1" x14ac:dyDescent="0.25">
      <c r="F293" s="5"/>
      <c r="H293" s="115"/>
    </row>
    <row r="294" spans="6:8" s="4" customFormat="1" ht="15" customHeight="1" x14ac:dyDescent="0.25">
      <c r="F294" s="5"/>
      <c r="H294" s="115"/>
    </row>
    <row r="295" spans="6:8" s="4" customFormat="1" ht="15" customHeight="1" x14ac:dyDescent="0.25">
      <c r="F295" s="5"/>
      <c r="H295" s="115"/>
    </row>
    <row r="296" spans="6:8" s="4" customFormat="1" ht="15" customHeight="1" x14ac:dyDescent="0.25">
      <c r="F296" s="5"/>
      <c r="H296" s="115"/>
    </row>
    <row r="297" spans="6:8" s="4" customFormat="1" ht="15" customHeight="1" x14ac:dyDescent="0.25">
      <c r="F297" s="5"/>
      <c r="H297" s="115"/>
    </row>
    <row r="298" spans="6:8" s="4" customFormat="1" ht="15" customHeight="1" x14ac:dyDescent="0.25">
      <c r="F298" s="5"/>
      <c r="H298" s="115"/>
    </row>
    <row r="299" spans="6:8" s="4" customFormat="1" ht="15" customHeight="1" x14ac:dyDescent="0.25">
      <c r="F299" s="5"/>
      <c r="H299" s="115"/>
    </row>
    <row r="300" spans="6:8" s="4" customFormat="1" ht="15" customHeight="1" x14ac:dyDescent="0.25">
      <c r="F300" s="5"/>
      <c r="H300" s="115"/>
    </row>
    <row r="301" spans="6:8" s="4" customFormat="1" ht="15" customHeight="1" x14ac:dyDescent="0.25">
      <c r="F301" s="5"/>
      <c r="H301" s="115"/>
    </row>
    <row r="302" spans="6:8" s="4" customFormat="1" ht="15" customHeight="1" x14ac:dyDescent="0.25">
      <c r="F302" s="5"/>
      <c r="H302" s="115"/>
    </row>
    <row r="303" spans="6:8" s="4" customFormat="1" ht="15" customHeight="1" x14ac:dyDescent="0.25">
      <c r="F303" s="5"/>
      <c r="H303" s="115"/>
    </row>
    <row r="304" spans="6:8" s="4" customFormat="1" ht="15" customHeight="1" x14ac:dyDescent="0.25">
      <c r="F304" s="5"/>
      <c r="H304" s="115"/>
    </row>
    <row r="305" spans="6:8" s="4" customFormat="1" ht="15" customHeight="1" x14ac:dyDescent="0.25">
      <c r="F305" s="5"/>
      <c r="H305" s="115"/>
    </row>
    <row r="306" spans="6:8" s="4" customFormat="1" ht="15" customHeight="1" x14ac:dyDescent="0.25">
      <c r="F306" s="5"/>
      <c r="H306" s="115"/>
    </row>
    <row r="307" spans="6:8" s="4" customFormat="1" ht="15" customHeight="1" x14ac:dyDescent="0.25">
      <c r="F307" s="5"/>
      <c r="H307" s="115"/>
    </row>
    <row r="308" spans="6:8" s="4" customFormat="1" ht="15" customHeight="1" x14ac:dyDescent="0.25">
      <c r="F308" s="5"/>
      <c r="H308" s="115"/>
    </row>
    <row r="309" spans="6:8" s="4" customFormat="1" ht="15" customHeight="1" x14ac:dyDescent="0.25">
      <c r="F309" s="5"/>
      <c r="H309" s="115"/>
    </row>
    <row r="310" spans="6:8" s="4" customFormat="1" ht="15" customHeight="1" x14ac:dyDescent="0.25">
      <c r="F310" s="5"/>
      <c r="H310" s="115"/>
    </row>
    <row r="311" spans="6:8" s="4" customFormat="1" ht="15" customHeight="1" x14ac:dyDescent="0.25">
      <c r="F311" s="5"/>
      <c r="H311" s="115"/>
    </row>
    <row r="312" spans="6:8" s="4" customFormat="1" ht="15" customHeight="1" x14ac:dyDescent="0.25">
      <c r="F312" s="5"/>
      <c r="H312" s="115"/>
    </row>
    <row r="313" spans="6:8" s="4" customFormat="1" ht="15" customHeight="1" x14ac:dyDescent="0.25">
      <c r="F313" s="5"/>
      <c r="H313" s="115"/>
    </row>
    <row r="314" spans="6:8" s="4" customFormat="1" ht="15" customHeight="1" x14ac:dyDescent="0.25">
      <c r="F314" s="5"/>
      <c r="H314" s="115"/>
    </row>
    <row r="315" spans="6:8" s="4" customFormat="1" ht="15" customHeight="1" x14ac:dyDescent="0.25">
      <c r="F315" s="5"/>
      <c r="H315" s="115"/>
    </row>
    <row r="316" spans="6:8" s="4" customFormat="1" ht="15" customHeight="1" x14ac:dyDescent="0.25">
      <c r="F316" s="5"/>
      <c r="H316" s="115"/>
    </row>
    <row r="317" spans="6:8" s="4" customFormat="1" ht="15" customHeight="1" x14ac:dyDescent="0.25">
      <c r="F317" s="5"/>
      <c r="H317" s="115"/>
    </row>
    <row r="318" spans="6:8" s="4" customFormat="1" ht="15" customHeight="1" x14ac:dyDescent="0.25">
      <c r="F318" s="5"/>
      <c r="H318" s="115"/>
    </row>
    <row r="319" spans="6:8" s="4" customFormat="1" ht="15" customHeight="1" x14ac:dyDescent="0.25">
      <c r="F319" s="5"/>
      <c r="H319" s="115"/>
    </row>
    <row r="320" spans="6:8" s="4" customFormat="1" ht="15" customHeight="1" x14ac:dyDescent="0.25">
      <c r="F320" s="5"/>
      <c r="H320" s="115"/>
    </row>
    <row r="321" spans="6:8" s="4" customFormat="1" ht="15" customHeight="1" x14ac:dyDescent="0.25">
      <c r="F321" s="5"/>
      <c r="H321" s="115"/>
    </row>
    <row r="322" spans="6:8" s="4" customFormat="1" ht="15" customHeight="1" x14ac:dyDescent="0.25">
      <c r="F322" s="5"/>
      <c r="H322" s="115"/>
    </row>
    <row r="323" spans="6:8" s="4" customFormat="1" ht="15" customHeight="1" x14ac:dyDescent="0.25">
      <c r="F323" s="5"/>
      <c r="H323" s="115"/>
    </row>
    <row r="324" spans="6:8" s="4" customFormat="1" ht="15" customHeight="1" x14ac:dyDescent="0.25">
      <c r="F324" s="5"/>
      <c r="H324" s="115"/>
    </row>
    <row r="325" spans="6:8" s="4" customFormat="1" ht="15" customHeight="1" x14ac:dyDescent="0.25">
      <c r="F325" s="5"/>
      <c r="H325" s="115"/>
    </row>
    <row r="326" spans="6:8" s="4" customFormat="1" ht="15" customHeight="1" x14ac:dyDescent="0.25">
      <c r="F326" s="5"/>
      <c r="H326" s="115"/>
    </row>
    <row r="327" spans="6:8" s="4" customFormat="1" ht="15" customHeight="1" x14ac:dyDescent="0.25">
      <c r="F327" s="5"/>
      <c r="H327" s="115"/>
    </row>
    <row r="328" spans="6:8" s="4" customFormat="1" ht="15" customHeight="1" x14ac:dyDescent="0.25">
      <c r="F328" s="5"/>
      <c r="H328" s="115"/>
    </row>
    <row r="329" spans="6:8" s="4" customFormat="1" ht="15" customHeight="1" x14ac:dyDescent="0.25">
      <c r="F329" s="5"/>
      <c r="H329" s="115"/>
    </row>
    <row r="330" spans="6:8" s="4" customFormat="1" ht="15" customHeight="1" x14ac:dyDescent="0.25">
      <c r="F330" s="5"/>
      <c r="H330" s="115"/>
    </row>
    <row r="331" spans="6:8" s="4" customFormat="1" ht="15" customHeight="1" x14ac:dyDescent="0.25">
      <c r="F331" s="5"/>
      <c r="H331" s="115"/>
    </row>
    <row r="332" spans="6:8" s="4" customFormat="1" ht="15" customHeight="1" x14ac:dyDescent="0.25">
      <c r="F332" s="5"/>
      <c r="H332" s="115"/>
    </row>
    <row r="333" spans="6:8" s="4" customFormat="1" ht="15" customHeight="1" x14ac:dyDescent="0.25">
      <c r="F333" s="5"/>
      <c r="H333" s="115"/>
    </row>
    <row r="334" spans="6:8" s="4" customFormat="1" ht="15" customHeight="1" x14ac:dyDescent="0.25">
      <c r="F334" s="5"/>
      <c r="H334" s="115"/>
    </row>
    <row r="335" spans="6:8" s="4" customFormat="1" ht="15" customHeight="1" x14ac:dyDescent="0.25">
      <c r="F335" s="5"/>
      <c r="H335" s="115"/>
    </row>
    <row r="336" spans="6:8" s="4" customFormat="1" ht="15" customHeight="1" x14ac:dyDescent="0.25">
      <c r="F336" s="5"/>
      <c r="H336" s="115"/>
    </row>
    <row r="337" spans="6:8" s="4" customFormat="1" ht="15" customHeight="1" x14ac:dyDescent="0.25">
      <c r="F337" s="5"/>
      <c r="H337" s="115"/>
    </row>
    <row r="338" spans="6:8" s="4" customFormat="1" ht="15" customHeight="1" x14ac:dyDescent="0.25">
      <c r="F338" s="5"/>
      <c r="H338" s="115"/>
    </row>
    <row r="339" spans="6:8" s="4" customFormat="1" ht="15" customHeight="1" x14ac:dyDescent="0.25">
      <c r="F339" s="5"/>
      <c r="H339" s="115"/>
    </row>
    <row r="340" spans="6:8" s="4" customFormat="1" ht="15" customHeight="1" x14ac:dyDescent="0.25">
      <c r="F340" s="5"/>
      <c r="H340" s="115"/>
    </row>
    <row r="341" spans="6:8" s="4" customFormat="1" ht="15" customHeight="1" x14ac:dyDescent="0.25">
      <c r="F341" s="5"/>
      <c r="H341" s="115"/>
    </row>
    <row r="342" spans="6:8" s="4" customFormat="1" ht="15" customHeight="1" x14ac:dyDescent="0.25">
      <c r="F342" s="5"/>
      <c r="H342" s="115"/>
    </row>
    <row r="343" spans="6:8" s="4" customFormat="1" ht="15" customHeight="1" x14ac:dyDescent="0.25">
      <c r="F343" s="5"/>
      <c r="H343" s="115"/>
    </row>
    <row r="344" spans="6:8" s="4" customFormat="1" ht="15" customHeight="1" x14ac:dyDescent="0.25">
      <c r="F344" s="5"/>
      <c r="H344" s="115"/>
    </row>
    <row r="345" spans="6:8" s="4" customFormat="1" ht="15" customHeight="1" x14ac:dyDescent="0.25">
      <c r="F345" s="5"/>
      <c r="H345" s="115"/>
    </row>
    <row r="346" spans="6:8" s="4" customFormat="1" ht="15" customHeight="1" x14ac:dyDescent="0.25">
      <c r="F346" s="5"/>
      <c r="H346" s="115"/>
    </row>
    <row r="347" spans="6:8" s="4" customFormat="1" ht="15" customHeight="1" x14ac:dyDescent="0.25">
      <c r="F347" s="5"/>
      <c r="H347" s="115"/>
    </row>
    <row r="348" spans="6:8" s="4" customFormat="1" ht="15" customHeight="1" x14ac:dyDescent="0.25">
      <c r="F348" s="5"/>
      <c r="H348" s="115"/>
    </row>
    <row r="349" spans="6:8" s="4" customFormat="1" ht="15" customHeight="1" x14ac:dyDescent="0.25">
      <c r="F349" s="5"/>
      <c r="H349" s="115"/>
    </row>
    <row r="350" spans="6:8" s="4" customFormat="1" ht="15" customHeight="1" x14ac:dyDescent="0.25">
      <c r="F350" s="5"/>
      <c r="H350" s="115"/>
    </row>
    <row r="351" spans="6:8" s="4" customFormat="1" ht="15" customHeight="1" x14ac:dyDescent="0.25">
      <c r="F351" s="5"/>
      <c r="H351" s="115"/>
    </row>
    <row r="352" spans="6:8" s="4" customFormat="1" ht="15" customHeight="1" x14ac:dyDescent="0.25">
      <c r="F352" s="5"/>
      <c r="H352" s="115"/>
    </row>
    <row r="353" spans="6:8" s="4" customFormat="1" ht="15" customHeight="1" x14ac:dyDescent="0.25">
      <c r="F353" s="5"/>
      <c r="H353" s="115"/>
    </row>
    <row r="354" spans="6:8" s="4" customFormat="1" ht="15" customHeight="1" x14ac:dyDescent="0.25">
      <c r="F354" s="5"/>
      <c r="H354" s="115"/>
    </row>
    <row r="355" spans="6:8" s="4" customFormat="1" ht="15" customHeight="1" x14ac:dyDescent="0.25">
      <c r="F355" s="5"/>
      <c r="H355" s="115"/>
    </row>
    <row r="356" spans="6:8" s="4" customFormat="1" ht="15" customHeight="1" x14ac:dyDescent="0.25">
      <c r="F356" s="5"/>
      <c r="H356" s="115"/>
    </row>
    <row r="357" spans="6:8" s="4" customFormat="1" ht="15" customHeight="1" x14ac:dyDescent="0.25">
      <c r="F357" s="5"/>
      <c r="H357" s="115"/>
    </row>
    <row r="358" spans="6:8" s="4" customFormat="1" ht="15" customHeight="1" x14ac:dyDescent="0.25">
      <c r="F358" s="5"/>
      <c r="H358" s="115"/>
    </row>
    <row r="359" spans="6:8" s="4" customFormat="1" ht="15" customHeight="1" x14ac:dyDescent="0.25">
      <c r="F359" s="5"/>
      <c r="H359" s="115"/>
    </row>
    <row r="360" spans="6:8" s="4" customFormat="1" ht="15" customHeight="1" x14ac:dyDescent="0.25">
      <c r="F360" s="5"/>
      <c r="H360" s="115"/>
    </row>
    <row r="361" spans="6:8" s="4" customFormat="1" ht="15" customHeight="1" x14ac:dyDescent="0.25">
      <c r="F361" s="5"/>
      <c r="H361" s="115"/>
    </row>
    <row r="362" spans="6:8" s="4" customFormat="1" ht="15" customHeight="1" x14ac:dyDescent="0.25">
      <c r="F362" s="5"/>
      <c r="H362" s="115"/>
    </row>
    <row r="363" spans="6:8" s="4" customFormat="1" ht="15" customHeight="1" x14ac:dyDescent="0.25">
      <c r="F363" s="5"/>
      <c r="H363" s="115"/>
    </row>
    <row r="364" spans="6:8" s="4" customFormat="1" ht="15" customHeight="1" x14ac:dyDescent="0.25">
      <c r="F364" s="5"/>
      <c r="H364" s="115"/>
    </row>
    <row r="365" spans="6:8" s="4" customFormat="1" ht="15" customHeight="1" x14ac:dyDescent="0.25">
      <c r="F365" s="5"/>
      <c r="H365" s="115"/>
    </row>
    <row r="366" spans="6:8" s="4" customFormat="1" ht="15" customHeight="1" x14ac:dyDescent="0.25">
      <c r="F366" s="5"/>
      <c r="H366" s="115"/>
    </row>
    <row r="367" spans="6:8" s="4" customFormat="1" ht="15" customHeight="1" x14ac:dyDescent="0.25">
      <c r="F367" s="5"/>
      <c r="H367" s="115"/>
    </row>
    <row r="368" spans="6:8" s="4" customFormat="1" ht="15" customHeight="1" x14ac:dyDescent="0.25">
      <c r="F368" s="5"/>
      <c r="H368" s="115"/>
    </row>
    <row r="369" spans="6:8" s="4" customFormat="1" ht="15" customHeight="1" x14ac:dyDescent="0.25">
      <c r="F369" s="5"/>
      <c r="H369" s="115"/>
    </row>
    <row r="370" spans="6:8" s="4" customFormat="1" ht="15" customHeight="1" x14ac:dyDescent="0.25">
      <c r="F370" s="5"/>
      <c r="H370" s="115"/>
    </row>
    <row r="371" spans="6:8" s="4" customFormat="1" ht="15" customHeight="1" x14ac:dyDescent="0.25">
      <c r="F371" s="5"/>
      <c r="H371" s="115"/>
    </row>
    <row r="372" spans="6:8" s="4" customFormat="1" ht="15" customHeight="1" x14ac:dyDescent="0.25">
      <c r="F372" s="5"/>
      <c r="H372" s="115"/>
    </row>
    <row r="373" spans="6:8" s="4" customFormat="1" ht="15" customHeight="1" x14ac:dyDescent="0.25">
      <c r="F373" s="5"/>
      <c r="H373" s="115"/>
    </row>
    <row r="374" spans="6:8" s="4" customFormat="1" ht="15" customHeight="1" x14ac:dyDescent="0.25">
      <c r="F374" s="5"/>
      <c r="H374" s="115"/>
    </row>
    <row r="375" spans="6:8" s="4" customFormat="1" ht="15" customHeight="1" x14ac:dyDescent="0.25">
      <c r="F375" s="5"/>
      <c r="H375" s="115"/>
    </row>
    <row r="376" spans="6:8" s="4" customFormat="1" ht="15" customHeight="1" x14ac:dyDescent="0.25">
      <c r="F376" s="5"/>
      <c r="H376" s="115"/>
    </row>
    <row r="377" spans="6:8" s="4" customFormat="1" ht="15" customHeight="1" x14ac:dyDescent="0.25">
      <c r="F377" s="5"/>
      <c r="H377" s="115"/>
    </row>
    <row r="378" spans="6:8" s="4" customFormat="1" ht="15" customHeight="1" x14ac:dyDescent="0.25">
      <c r="F378" s="5"/>
      <c r="H378" s="115"/>
    </row>
    <row r="379" spans="6:8" s="4" customFormat="1" ht="15" customHeight="1" x14ac:dyDescent="0.25">
      <c r="F379" s="5"/>
      <c r="H379" s="115"/>
    </row>
    <row r="380" spans="6:8" s="4" customFormat="1" ht="15" customHeight="1" x14ac:dyDescent="0.25">
      <c r="F380" s="5"/>
      <c r="H380" s="115"/>
    </row>
    <row r="381" spans="6:8" s="4" customFormat="1" ht="15" customHeight="1" x14ac:dyDescent="0.25">
      <c r="F381" s="5"/>
      <c r="H381" s="115"/>
    </row>
    <row r="382" spans="6:8" s="4" customFormat="1" ht="15" customHeight="1" x14ac:dyDescent="0.25">
      <c r="F382" s="5"/>
      <c r="H382" s="115"/>
    </row>
    <row r="383" spans="6:8" s="4" customFormat="1" ht="15" customHeight="1" x14ac:dyDescent="0.25">
      <c r="F383" s="5"/>
      <c r="H383" s="115"/>
    </row>
    <row r="384" spans="6:8" s="4" customFormat="1" ht="15" customHeight="1" x14ac:dyDescent="0.25">
      <c r="F384" s="5"/>
      <c r="H384" s="115"/>
    </row>
    <row r="385" spans="6:8" s="4" customFormat="1" ht="15" customHeight="1" x14ac:dyDescent="0.25">
      <c r="F385" s="5"/>
      <c r="H385" s="115"/>
    </row>
    <row r="386" spans="6:8" s="4" customFormat="1" ht="15" customHeight="1" x14ac:dyDescent="0.25">
      <c r="F386" s="5"/>
      <c r="H386" s="115"/>
    </row>
    <row r="387" spans="6:8" s="4" customFormat="1" ht="15" customHeight="1" x14ac:dyDescent="0.25">
      <c r="F387" s="5"/>
      <c r="H387" s="115"/>
    </row>
    <row r="388" spans="6:8" s="4" customFormat="1" ht="15" customHeight="1" x14ac:dyDescent="0.25">
      <c r="F388" s="5"/>
      <c r="H388" s="115"/>
    </row>
    <row r="389" spans="6:8" s="4" customFormat="1" ht="15" customHeight="1" x14ac:dyDescent="0.25">
      <c r="F389" s="5"/>
      <c r="H389" s="115"/>
    </row>
    <row r="390" spans="6:8" s="4" customFormat="1" ht="15" customHeight="1" x14ac:dyDescent="0.25">
      <c r="F390" s="5"/>
      <c r="H390" s="115"/>
    </row>
    <row r="391" spans="6:8" s="4" customFormat="1" ht="15" customHeight="1" x14ac:dyDescent="0.25">
      <c r="F391" s="5"/>
      <c r="H391" s="115"/>
    </row>
    <row r="392" spans="6:8" s="4" customFormat="1" ht="15" customHeight="1" x14ac:dyDescent="0.25">
      <c r="F392" s="5"/>
      <c r="H392" s="115"/>
    </row>
    <row r="393" spans="6:8" s="4" customFormat="1" ht="15" customHeight="1" x14ac:dyDescent="0.25">
      <c r="F393" s="5"/>
      <c r="H393" s="115"/>
    </row>
    <row r="394" spans="6:8" s="4" customFormat="1" ht="15" customHeight="1" x14ac:dyDescent="0.25">
      <c r="F394" s="5"/>
      <c r="H394" s="115"/>
    </row>
    <row r="395" spans="6:8" s="4" customFormat="1" ht="15" customHeight="1" x14ac:dyDescent="0.25">
      <c r="F395" s="5"/>
      <c r="H395" s="115"/>
    </row>
    <row r="396" spans="6:8" s="4" customFormat="1" ht="15" customHeight="1" x14ac:dyDescent="0.25">
      <c r="F396" s="5"/>
      <c r="H396" s="115"/>
    </row>
    <row r="397" spans="6:8" s="4" customFormat="1" ht="15" customHeight="1" x14ac:dyDescent="0.25">
      <c r="F397" s="5"/>
      <c r="H397" s="115"/>
    </row>
    <row r="398" spans="6:8" s="4" customFormat="1" ht="15" customHeight="1" x14ac:dyDescent="0.25">
      <c r="F398" s="5"/>
      <c r="H398" s="115"/>
    </row>
    <row r="399" spans="6:8" s="4" customFormat="1" ht="15" customHeight="1" x14ac:dyDescent="0.25">
      <c r="F399" s="5"/>
      <c r="H399" s="115"/>
    </row>
    <row r="400" spans="6:8" s="4" customFormat="1" ht="15" customHeight="1" x14ac:dyDescent="0.25">
      <c r="F400" s="5"/>
      <c r="H400" s="115"/>
    </row>
    <row r="401" spans="6:8" s="4" customFormat="1" ht="15" customHeight="1" x14ac:dyDescent="0.25">
      <c r="F401" s="5"/>
      <c r="H401" s="115"/>
    </row>
    <row r="402" spans="6:8" s="4" customFormat="1" ht="15" customHeight="1" x14ac:dyDescent="0.25">
      <c r="F402" s="5"/>
      <c r="H402" s="115"/>
    </row>
    <row r="403" spans="6:8" s="4" customFormat="1" ht="15" customHeight="1" x14ac:dyDescent="0.25">
      <c r="F403" s="5"/>
      <c r="H403" s="115"/>
    </row>
    <row r="404" spans="6:8" s="4" customFormat="1" ht="15" customHeight="1" x14ac:dyDescent="0.25">
      <c r="F404" s="5"/>
      <c r="H404" s="115"/>
    </row>
    <row r="405" spans="6:8" s="4" customFormat="1" ht="15" customHeight="1" x14ac:dyDescent="0.25">
      <c r="F405" s="5"/>
      <c r="H405" s="115"/>
    </row>
    <row r="406" spans="6:8" s="4" customFormat="1" ht="15" customHeight="1" x14ac:dyDescent="0.25">
      <c r="F406" s="5"/>
      <c r="H406" s="115"/>
    </row>
    <row r="407" spans="6:8" s="4" customFormat="1" ht="15" customHeight="1" x14ac:dyDescent="0.25">
      <c r="F407" s="5"/>
      <c r="H407" s="115"/>
    </row>
    <row r="408" spans="6:8" s="4" customFormat="1" ht="15" customHeight="1" x14ac:dyDescent="0.25">
      <c r="F408" s="5"/>
      <c r="H408" s="115"/>
    </row>
    <row r="409" spans="6:8" s="4" customFormat="1" ht="15" customHeight="1" x14ac:dyDescent="0.25">
      <c r="F409" s="5"/>
      <c r="H409" s="115"/>
    </row>
    <row r="410" spans="6:8" s="4" customFormat="1" ht="15" customHeight="1" x14ac:dyDescent="0.25">
      <c r="F410" s="5"/>
      <c r="H410" s="115"/>
    </row>
    <row r="411" spans="6:8" s="4" customFormat="1" ht="15" customHeight="1" x14ac:dyDescent="0.25">
      <c r="F411" s="5"/>
      <c r="H411" s="115"/>
    </row>
    <row r="412" spans="6:8" s="4" customFormat="1" ht="15" customHeight="1" x14ac:dyDescent="0.25">
      <c r="F412" s="5"/>
      <c r="H412" s="115"/>
    </row>
    <row r="413" spans="6:8" s="4" customFormat="1" ht="15" customHeight="1" x14ac:dyDescent="0.25">
      <c r="F413" s="5"/>
      <c r="H413" s="115"/>
    </row>
    <row r="414" spans="6:8" s="4" customFormat="1" ht="15" customHeight="1" x14ac:dyDescent="0.25">
      <c r="F414" s="5"/>
      <c r="H414" s="115"/>
    </row>
    <row r="415" spans="6:8" s="4" customFormat="1" ht="15" customHeight="1" x14ac:dyDescent="0.25">
      <c r="F415" s="5"/>
      <c r="H415" s="115"/>
    </row>
    <row r="416" spans="6:8" s="4" customFormat="1" ht="15" customHeight="1" x14ac:dyDescent="0.25">
      <c r="F416" s="5"/>
      <c r="H416" s="115"/>
    </row>
    <row r="417" spans="6:8" s="4" customFormat="1" ht="15" customHeight="1" x14ac:dyDescent="0.25">
      <c r="F417" s="5"/>
      <c r="H417" s="115"/>
    </row>
    <row r="418" spans="6:8" s="4" customFormat="1" ht="15" customHeight="1" x14ac:dyDescent="0.25">
      <c r="F418" s="5"/>
      <c r="H418" s="115"/>
    </row>
    <row r="419" spans="6:8" s="4" customFormat="1" ht="15" customHeight="1" x14ac:dyDescent="0.25">
      <c r="F419" s="5"/>
      <c r="H419" s="115"/>
    </row>
    <row r="420" spans="6:8" s="4" customFormat="1" ht="15" customHeight="1" x14ac:dyDescent="0.25">
      <c r="F420" s="5"/>
      <c r="H420" s="115"/>
    </row>
    <row r="421" spans="6:8" s="4" customFormat="1" ht="15" customHeight="1" x14ac:dyDescent="0.25">
      <c r="F421" s="5"/>
      <c r="H421" s="115"/>
    </row>
    <row r="422" spans="6:8" s="4" customFormat="1" ht="15" customHeight="1" x14ac:dyDescent="0.25">
      <c r="F422" s="5"/>
      <c r="H422" s="115"/>
    </row>
    <row r="423" spans="6:8" s="4" customFormat="1" ht="15" customHeight="1" x14ac:dyDescent="0.25">
      <c r="F423" s="5"/>
      <c r="H423" s="115"/>
    </row>
    <row r="424" spans="6:8" s="4" customFormat="1" ht="15" customHeight="1" x14ac:dyDescent="0.25">
      <c r="F424" s="5"/>
      <c r="H424" s="115"/>
    </row>
    <row r="425" spans="6:8" s="4" customFormat="1" ht="15" customHeight="1" x14ac:dyDescent="0.25">
      <c r="F425" s="5"/>
      <c r="H425" s="115"/>
    </row>
    <row r="426" spans="6:8" s="4" customFormat="1" ht="15" customHeight="1" x14ac:dyDescent="0.25">
      <c r="F426" s="5"/>
      <c r="H426" s="115"/>
    </row>
    <row r="427" spans="6:8" s="4" customFormat="1" ht="15" customHeight="1" x14ac:dyDescent="0.25">
      <c r="F427" s="5"/>
      <c r="H427" s="115"/>
    </row>
    <row r="428" spans="6:8" s="4" customFormat="1" ht="15" customHeight="1" x14ac:dyDescent="0.25">
      <c r="F428" s="5"/>
      <c r="H428" s="115"/>
    </row>
    <row r="429" spans="6:8" s="4" customFormat="1" ht="15" customHeight="1" x14ac:dyDescent="0.25">
      <c r="F429" s="5"/>
      <c r="H429" s="115"/>
    </row>
    <row r="430" spans="6:8" s="4" customFormat="1" ht="15" customHeight="1" x14ac:dyDescent="0.25">
      <c r="F430" s="5"/>
      <c r="H430" s="115"/>
    </row>
    <row r="431" spans="6:8" s="4" customFormat="1" ht="15" customHeight="1" x14ac:dyDescent="0.25">
      <c r="F431" s="5"/>
      <c r="H431" s="115"/>
    </row>
    <row r="432" spans="6:8" s="4" customFormat="1" ht="15" customHeight="1" x14ac:dyDescent="0.25">
      <c r="F432" s="5"/>
      <c r="H432" s="115"/>
    </row>
    <row r="433" spans="6:8" s="4" customFormat="1" ht="15" customHeight="1" x14ac:dyDescent="0.25">
      <c r="F433" s="5"/>
      <c r="H433" s="115"/>
    </row>
    <row r="434" spans="6:8" s="4" customFormat="1" ht="15" customHeight="1" x14ac:dyDescent="0.25">
      <c r="F434" s="5"/>
      <c r="H434" s="115"/>
    </row>
    <row r="435" spans="6:8" s="4" customFormat="1" ht="15" customHeight="1" x14ac:dyDescent="0.25">
      <c r="F435" s="5"/>
      <c r="H435" s="115"/>
    </row>
    <row r="436" spans="6:8" s="4" customFormat="1" ht="15" customHeight="1" x14ac:dyDescent="0.25">
      <c r="F436" s="5"/>
      <c r="H436" s="115"/>
    </row>
    <row r="437" spans="6:8" s="4" customFormat="1" ht="15" customHeight="1" x14ac:dyDescent="0.25">
      <c r="F437" s="5"/>
      <c r="H437" s="115"/>
    </row>
    <row r="438" spans="6:8" s="4" customFormat="1" ht="15" customHeight="1" x14ac:dyDescent="0.25">
      <c r="F438" s="5"/>
      <c r="H438" s="115"/>
    </row>
    <row r="439" spans="6:8" s="4" customFormat="1" ht="15" customHeight="1" x14ac:dyDescent="0.25">
      <c r="F439" s="5"/>
      <c r="H439" s="115"/>
    </row>
    <row r="440" spans="6:8" s="4" customFormat="1" ht="15" customHeight="1" x14ac:dyDescent="0.25">
      <c r="F440" s="5"/>
      <c r="H440" s="115"/>
    </row>
    <row r="441" spans="6:8" s="4" customFormat="1" ht="15" customHeight="1" x14ac:dyDescent="0.25">
      <c r="F441" s="5"/>
      <c r="H441" s="115"/>
    </row>
    <row r="442" spans="6:8" s="4" customFormat="1" ht="15" customHeight="1" x14ac:dyDescent="0.25">
      <c r="F442" s="5"/>
      <c r="H442" s="115"/>
    </row>
    <row r="443" spans="6:8" s="4" customFormat="1" ht="15" customHeight="1" x14ac:dyDescent="0.25">
      <c r="F443" s="5"/>
      <c r="H443" s="115"/>
    </row>
    <row r="444" spans="6:8" s="4" customFormat="1" ht="15" customHeight="1" x14ac:dyDescent="0.25">
      <c r="F444" s="5"/>
      <c r="H444" s="115"/>
    </row>
    <row r="445" spans="6:8" s="4" customFormat="1" ht="15" customHeight="1" x14ac:dyDescent="0.25">
      <c r="F445" s="5"/>
      <c r="H445" s="115"/>
    </row>
    <row r="446" spans="6:8" s="4" customFormat="1" ht="15" customHeight="1" x14ac:dyDescent="0.25">
      <c r="F446" s="5"/>
      <c r="H446" s="115"/>
    </row>
    <row r="447" spans="6:8" s="4" customFormat="1" ht="15" customHeight="1" x14ac:dyDescent="0.25">
      <c r="F447" s="5"/>
      <c r="H447" s="115"/>
    </row>
    <row r="448" spans="6:8" s="4" customFormat="1" ht="15" customHeight="1" x14ac:dyDescent="0.25">
      <c r="F448" s="5"/>
      <c r="H448" s="115"/>
    </row>
    <row r="449" spans="6:8" s="4" customFormat="1" ht="15" customHeight="1" x14ac:dyDescent="0.25">
      <c r="F449" s="5"/>
      <c r="H449" s="115"/>
    </row>
    <row r="450" spans="6:8" s="4" customFormat="1" ht="15" customHeight="1" x14ac:dyDescent="0.25">
      <c r="F450" s="5"/>
      <c r="H450" s="115"/>
    </row>
    <row r="451" spans="6:8" s="4" customFormat="1" ht="15" customHeight="1" x14ac:dyDescent="0.25">
      <c r="F451" s="5"/>
      <c r="H451" s="115"/>
    </row>
    <row r="452" spans="6:8" s="4" customFormat="1" ht="15" customHeight="1" x14ac:dyDescent="0.25">
      <c r="F452" s="5"/>
      <c r="H452" s="115"/>
    </row>
    <row r="453" spans="6:8" s="4" customFormat="1" ht="15" customHeight="1" x14ac:dyDescent="0.25">
      <c r="F453" s="5"/>
      <c r="H453" s="115"/>
    </row>
    <row r="454" spans="6:8" s="4" customFormat="1" ht="15" customHeight="1" x14ac:dyDescent="0.25">
      <c r="F454" s="5"/>
      <c r="H454" s="115"/>
    </row>
    <row r="455" spans="6:8" s="4" customFormat="1" ht="15" customHeight="1" x14ac:dyDescent="0.25">
      <c r="F455" s="5"/>
      <c r="H455" s="115"/>
    </row>
    <row r="456" spans="6:8" s="4" customFormat="1" ht="15" customHeight="1" x14ac:dyDescent="0.25">
      <c r="F456" s="5"/>
      <c r="H456" s="115"/>
    </row>
    <row r="457" spans="6:8" s="4" customFormat="1" ht="15" customHeight="1" x14ac:dyDescent="0.25">
      <c r="F457" s="5"/>
      <c r="H457" s="115"/>
    </row>
    <row r="458" spans="6:8" s="4" customFormat="1" ht="15" customHeight="1" x14ac:dyDescent="0.25">
      <c r="F458" s="5"/>
      <c r="H458" s="115"/>
    </row>
    <row r="459" spans="6:8" s="4" customFormat="1" ht="15" customHeight="1" x14ac:dyDescent="0.25">
      <c r="F459" s="5"/>
      <c r="H459" s="115"/>
    </row>
    <row r="460" spans="6:8" s="4" customFormat="1" ht="15" customHeight="1" x14ac:dyDescent="0.25">
      <c r="F460" s="5"/>
      <c r="H460" s="115"/>
    </row>
    <row r="461" spans="6:8" s="4" customFormat="1" ht="15" customHeight="1" x14ac:dyDescent="0.25">
      <c r="F461" s="5"/>
      <c r="H461" s="115"/>
    </row>
    <row r="462" spans="6:8" s="4" customFormat="1" ht="15" customHeight="1" x14ac:dyDescent="0.25">
      <c r="F462" s="5"/>
      <c r="H462" s="115"/>
    </row>
    <row r="463" spans="6:8" s="4" customFormat="1" ht="15" customHeight="1" x14ac:dyDescent="0.25">
      <c r="F463" s="5"/>
      <c r="H463" s="115"/>
    </row>
    <row r="464" spans="6:8" s="4" customFormat="1" ht="15" customHeight="1" x14ac:dyDescent="0.25">
      <c r="F464" s="5"/>
      <c r="H464" s="115"/>
    </row>
    <row r="465" spans="6:8" s="4" customFormat="1" ht="15" customHeight="1" x14ac:dyDescent="0.25">
      <c r="F465" s="5"/>
      <c r="H465" s="115"/>
    </row>
    <row r="466" spans="6:8" s="4" customFormat="1" ht="15" customHeight="1" x14ac:dyDescent="0.25">
      <c r="F466" s="5"/>
      <c r="H466" s="115"/>
    </row>
    <row r="467" spans="6:8" s="4" customFormat="1" ht="15" customHeight="1" x14ac:dyDescent="0.25">
      <c r="F467" s="5"/>
      <c r="H467" s="115"/>
    </row>
    <row r="468" spans="6:8" s="4" customFormat="1" ht="15" customHeight="1" x14ac:dyDescent="0.25">
      <c r="F468" s="5"/>
      <c r="H468" s="115"/>
    </row>
    <row r="469" spans="6:8" s="4" customFormat="1" ht="15" customHeight="1" x14ac:dyDescent="0.25">
      <c r="F469" s="5"/>
      <c r="H469" s="115"/>
    </row>
    <row r="470" spans="6:8" s="4" customFormat="1" ht="15" customHeight="1" x14ac:dyDescent="0.25">
      <c r="F470" s="5"/>
      <c r="H470" s="115"/>
    </row>
    <row r="471" spans="6:8" s="4" customFormat="1" ht="15" customHeight="1" x14ac:dyDescent="0.25">
      <c r="F471" s="5"/>
      <c r="H471" s="115"/>
    </row>
    <row r="472" spans="6:8" s="4" customFormat="1" ht="15" customHeight="1" x14ac:dyDescent="0.25">
      <c r="F472" s="5"/>
      <c r="H472" s="115"/>
    </row>
    <row r="473" spans="6:8" s="4" customFormat="1" ht="15" customHeight="1" x14ac:dyDescent="0.25">
      <c r="F473" s="5"/>
      <c r="H473" s="115"/>
    </row>
    <row r="474" spans="6:8" s="4" customFormat="1" ht="15" customHeight="1" x14ac:dyDescent="0.25">
      <c r="F474" s="5"/>
      <c r="H474" s="115"/>
    </row>
    <row r="475" spans="6:8" s="4" customFormat="1" ht="15" customHeight="1" x14ac:dyDescent="0.25">
      <c r="F475" s="5"/>
      <c r="H475" s="115"/>
    </row>
    <row r="476" spans="6:8" s="4" customFormat="1" ht="15" customHeight="1" x14ac:dyDescent="0.25">
      <c r="F476" s="5"/>
      <c r="H476" s="115"/>
    </row>
    <row r="477" spans="6:8" s="4" customFormat="1" ht="15" customHeight="1" x14ac:dyDescent="0.25">
      <c r="F477" s="5"/>
      <c r="H477" s="115"/>
    </row>
    <row r="478" spans="6:8" s="4" customFormat="1" ht="15" customHeight="1" x14ac:dyDescent="0.25">
      <c r="F478" s="5"/>
      <c r="H478" s="115"/>
    </row>
    <row r="479" spans="6:8" s="4" customFormat="1" ht="15" customHeight="1" x14ac:dyDescent="0.25">
      <c r="F479" s="5"/>
      <c r="H479" s="115"/>
    </row>
    <row r="480" spans="6:8" s="4" customFormat="1" ht="15" customHeight="1" x14ac:dyDescent="0.25">
      <c r="F480" s="5"/>
      <c r="H480" s="115"/>
    </row>
    <row r="481" spans="6:8" s="4" customFormat="1" ht="15" customHeight="1" x14ac:dyDescent="0.25">
      <c r="F481" s="5"/>
      <c r="H481" s="115"/>
    </row>
    <row r="482" spans="6:8" s="4" customFormat="1" ht="15" customHeight="1" x14ac:dyDescent="0.25">
      <c r="F482" s="5"/>
      <c r="H482" s="115"/>
    </row>
    <row r="483" spans="6:8" s="4" customFormat="1" ht="15" customHeight="1" x14ac:dyDescent="0.25">
      <c r="F483" s="5"/>
      <c r="H483" s="115"/>
    </row>
    <row r="484" spans="6:8" s="4" customFormat="1" ht="15" customHeight="1" x14ac:dyDescent="0.25">
      <c r="F484" s="5"/>
      <c r="H484" s="115"/>
    </row>
    <row r="485" spans="6:8" s="4" customFormat="1" ht="15" customHeight="1" x14ac:dyDescent="0.25">
      <c r="F485" s="5"/>
      <c r="H485" s="115"/>
    </row>
    <row r="486" spans="6:8" s="4" customFormat="1" ht="15" customHeight="1" x14ac:dyDescent="0.25">
      <c r="F486" s="5"/>
      <c r="H486" s="115"/>
    </row>
    <row r="487" spans="6:8" s="4" customFormat="1" ht="15" customHeight="1" x14ac:dyDescent="0.25">
      <c r="F487" s="5"/>
      <c r="H487" s="115"/>
    </row>
    <row r="488" spans="6:8" s="4" customFormat="1" ht="15" customHeight="1" x14ac:dyDescent="0.25">
      <c r="F488" s="5"/>
      <c r="H488" s="115"/>
    </row>
    <row r="489" spans="6:8" s="4" customFormat="1" ht="15" customHeight="1" x14ac:dyDescent="0.25">
      <c r="F489" s="5"/>
      <c r="H489" s="115"/>
    </row>
    <row r="490" spans="6:8" s="4" customFormat="1" ht="15" customHeight="1" x14ac:dyDescent="0.25">
      <c r="F490" s="5"/>
      <c r="H490" s="115"/>
    </row>
    <row r="491" spans="6:8" s="4" customFormat="1" ht="15" customHeight="1" x14ac:dyDescent="0.25">
      <c r="F491" s="5"/>
      <c r="H491" s="115"/>
    </row>
    <row r="492" spans="6:8" s="4" customFormat="1" ht="15" customHeight="1" x14ac:dyDescent="0.25">
      <c r="F492" s="5"/>
      <c r="H492" s="115"/>
    </row>
    <row r="493" spans="6:8" s="4" customFormat="1" ht="15" customHeight="1" x14ac:dyDescent="0.25">
      <c r="F493" s="5"/>
      <c r="H493" s="115"/>
    </row>
    <row r="494" spans="6:8" s="4" customFormat="1" ht="15" customHeight="1" x14ac:dyDescent="0.25">
      <c r="F494" s="5"/>
      <c r="H494" s="115"/>
    </row>
    <row r="495" spans="6:8" s="4" customFormat="1" ht="15" customHeight="1" x14ac:dyDescent="0.25">
      <c r="F495" s="5"/>
      <c r="H495" s="115"/>
    </row>
    <row r="496" spans="6:8" s="4" customFormat="1" ht="15" customHeight="1" x14ac:dyDescent="0.25">
      <c r="F496" s="5"/>
      <c r="H496" s="115"/>
    </row>
    <row r="497" spans="6:8" s="4" customFormat="1" ht="15" customHeight="1" x14ac:dyDescent="0.25">
      <c r="F497" s="5"/>
      <c r="H497" s="115"/>
    </row>
    <row r="498" spans="6:8" s="4" customFormat="1" ht="15" customHeight="1" x14ac:dyDescent="0.25">
      <c r="F498" s="5"/>
      <c r="H498" s="115"/>
    </row>
    <row r="499" spans="6:8" s="4" customFormat="1" ht="15" customHeight="1" x14ac:dyDescent="0.25">
      <c r="F499" s="5"/>
      <c r="H499" s="115"/>
    </row>
    <row r="500" spans="6:8" s="4" customFormat="1" ht="15" customHeight="1" x14ac:dyDescent="0.25">
      <c r="F500" s="5"/>
      <c r="H500" s="115"/>
    </row>
    <row r="501" spans="6:8" s="4" customFormat="1" ht="15" customHeight="1" x14ac:dyDescent="0.25">
      <c r="F501" s="5"/>
      <c r="H501" s="115"/>
    </row>
    <row r="502" spans="6:8" s="4" customFormat="1" ht="15" customHeight="1" x14ac:dyDescent="0.25">
      <c r="F502" s="5"/>
      <c r="H502" s="115"/>
    </row>
    <row r="503" spans="6:8" s="4" customFormat="1" ht="15" customHeight="1" x14ac:dyDescent="0.25">
      <c r="F503" s="5"/>
      <c r="H503" s="115"/>
    </row>
    <row r="504" spans="6:8" s="4" customFormat="1" ht="15" customHeight="1" x14ac:dyDescent="0.25">
      <c r="F504" s="5"/>
      <c r="H504" s="115"/>
    </row>
    <row r="505" spans="6:8" s="4" customFormat="1" ht="15" customHeight="1" x14ac:dyDescent="0.25">
      <c r="F505" s="5"/>
      <c r="H505" s="115"/>
    </row>
    <row r="506" spans="6:8" s="4" customFormat="1" ht="15" customHeight="1" x14ac:dyDescent="0.25">
      <c r="F506" s="5"/>
      <c r="H506" s="115"/>
    </row>
    <row r="507" spans="6:8" s="4" customFormat="1" ht="15" customHeight="1" x14ac:dyDescent="0.25">
      <c r="F507" s="5"/>
      <c r="H507" s="115"/>
    </row>
    <row r="508" spans="6:8" s="4" customFormat="1" ht="15" customHeight="1" x14ac:dyDescent="0.25">
      <c r="F508" s="5"/>
      <c r="H508" s="115"/>
    </row>
    <row r="509" spans="6:8" s="4" customFormat="1" ht="15" customHeight="1" x14ac:dyDescent="0.25">
      <c r="F509" s="5"/>
      <c r="H509" s="115"/>
    </row>
    <row r="510" spans="6:8" s="4" customFormat="1" ht="15" customHeight="1" x14ac:dyDescent="0.25">
      <c r="F510" s="5"/>
      <c r="H510" s="115"/>
    </row>
    <row r="511" spans="6:8" s="4" customFormat="1" ht="15" customHeight="1" x14ac:dyDescent="0.25">
      <c r="F511" s="5"/>
      <c r="H511" s="115"/>
    </row>
    <row r="512" spans="6:8" s="4" customFormat="1" ht="15" customHeight="1" x14ac:dyDescent="0.25">
      <c r="F512" s="5"/>
      <c r="H512" s="115"/>
    </row>
    <row r="513" spans="6:8" s="4" customFormat="1" ht="15" customHeight="1" x14ac:dyDescent="0.25">
      <c r="F513" s="5"/>
      <c r="H513" s="115"/>
    </row>
    <row r="514" spans="6:8" s="4" customFormat="1" ht="15" customHeight="1" x14ac:dyDescent="0.25">
      <c r="F514" s="5"/>
      <c r="H514" s="115"/>
    </row>
    <row r="515" spans="6:8" s="4" customFormat="1" ht="15" customHeight="1" x14ac:dyDescent="0.25">
      <c r="F515" s="5"/>
      <c r="H515" s="115"/>
    </row>
    <row r="516" spans="6:8" s="4" customFormat="1" ht="15" customHeight="1" x14ac:dyDescent="0.25">
      <c r="F516" s="5"/>
      <c r="H516" s="115"/>
    </row>
    <row r="517" spans="6:8" s="4" customFormat="1" ht="15" customHeight="1" x14ac:dyDescent="0.25">
      <c r="F517" s="5"/>
      <c r="H517" s="115"/>
    </row>
    <row r="518" spans="6:8" s="4" customFormat="1" ht="15" customHeight="1" x14ac:dyDescent="0.25">
      <c r="F518" s="5"/>
      <c r="H518" s="115"/>
    </row>
    <row r="519" spans="6:8" s="4" customFormat="1" ht="15" customHeight="1" x14ac:dyDescent="0.25">
      <c r="F519" s="5"/>
      <c r="H519" s="115"/>
    </row>
    <row r="520" spans="6:8" s="4" customFormat="1" ht="15" customHeight="1" x14ac:dyDescent="0.25">
      <c r="F520" s="5"/>
      <c r="H520" s="115"/>
    </row>
    <row r="521" spans="6:8" s="4" customFormat="1" ht="15" customHeight="1" x14ac:dyDescent="0.25">
      <c r="F521" s="5"/>
      <c r="H521" s="115"/>
    </row>
    <row r="522" spans="6:8" s="4" customFormat="1" ht="15" customHeight="1" x14ac:dyDescent="0.25">
      <c r="F522" s="5"/>
      <c r="H522" s="115"/>
    </row>
    <row r="523" spans="6:8" s="4" customFormat="1" ht="15" customHeight="1" x14ac:dyDescent="0.25">
      <c r="F523" s="5"/>
      <c r="H523" s="115"/>
    </row>
    <row r="524" spans="6:8" s="4" customFormat="1" ht="15" customHeight="1" x14ac:dyDescent="0.25">
      <c r="F524" s="5"/>
      <c r="H524" s="115"/>
    </row>
    <row r="525" spans="6:8" s="4" customFormat="1" ht="15" customHeight="1" x14ac:dyDescent="0.25">
      <c r="F525" s="5"/>
      <c r="H525" s="115"/>
    </row>
    <row r="526" spans="6:8" s="4" customFormat="1" ht="15" customHeight="1" x14ac:dyDescent="0.25">
      <c r="F526" s="5"/>
      <c r="H526" s="115"/>
    </row>
    <row r="527" spans="6:8" s="4" customFormat="1" ht="15" customHeight="1" x14ac:dyDescent="0.25">
      <c r="F527" s="5"/>
      <c r="H527" s="115"/>
    </row>
    <row r="528" spans="6:8" s="4" customFormat="1" ht="15" customHeight="1" x14ac:dyDescent="0.25">
      <c r="F528" s="5"/>
      <c r="H528" s="115"/>
    </row>
    <row r="529" spans="6:8" s="4" customFormat="1" ht="15" customHeight="1" x14ac:dyDescent="0.25">
      <c r="F529" s="5"/>
      <c r="H529" s="115"/>
    </row>
    <row r="530" spans="6:8" s="4" customFormat="1" ht="15" customHeight="1" x14ac:dyDescent="0.25">
      <c r="F530" s="5"/>
      <c r="H530" s="115"/>
    </row>
    <row r="531" spans="6:8" s="4" customFormat="1" ht="15" customHeight="1" x14ac:dyDescent="0.25">
      <c r="F531" s="5"/>
      <c r="H531" s="115"/>
    </row>
    <row r="532" spans="6:8" s="4" customFormat="1" ht="15" customHeight="1" x14ac:dyDescent="0.25">
      <c r="F532" s="5"/>
      <c r="H532" s="115"/>
    </row>
    <row r="533" spans="6:8" s="4" customFormat="1" ht="15" customHeight="1" x14ac:dyDescent="0.25">
      <c r="F533" s="5"/>
      <c r="H533" s="115"/>
    </row>
    <row r="534" spans="6:8" s="4" customFormat="1" ht="15" customHeight="1" x14ac:dyDescent="0.25">
      <c r="F534" s="5"/>
      <c r="H534" s="115"/>
    </row>
    <row r="535" spans="6:8" s="4" customFormat="1" ht="15" customHeight="1" x14ac:dyDescent="0.25">
      <c r="F535" s="5"/>
      <c r="H535" s="115"/>
    </row>
    <row r="536" spans="6:8" s="4" customFormat="1" ht="15" customHeight="1" x14ac:dyDescent="0.25">
      <c r="F536" s="5"/>
      <c r="H536" s="115"/>
    </row>
    <row r="537" spans="6:8" s="4" customFormat="1" ht="15" customHeight="1" x14ac:dyDescent="0.25">
      <c r="F537" s="5"/>
      <c r="H537" s="115"/>
    </row>
    <row r="538" spans="6:8" s="4" customFormat="1" ht="15" customHeight="1" x14ac:dyDescent="0.25">
      <c r="F538" s="5"/>
      <c r="H538" s="115"/>
    </row>
    <row r="539" spans="6:8" s="4" customFormat="1" ht="15" customHeight="1" x14ac:dyDescent="0.25">
      <c r="F539" s="5"/>
      <c r="H539" s="115"/>
    </row>
    <row r="540" spans="6:8" s="4" customFormat="1" ht="15" customHeight="1" x14ac:dyDescent="0.25">
      <c r="F540" s="5"/>
      <c r="H540" s="115"/>
    </row>
    <row r="541" spans="6:8" s="4" customFormat="1" ht="15" customHeight="1" x14ac:dyDescent="0.25">
      <c r="F541" s="5"/>
      <c r="H541" s="115"/>
    </row>
    <row r="542" spans="6:8" s="4" customFormat="1" ht="15" customHeight="1" x14ac:dyDescent="0.25">
      <c r="F542" s="5"/>
      <c r="H542" s="115"/>
    </row>
    <row r="543" spans="6:8" s="4" customFormat="1" ht="15" customHeight="1" x14ac:dyDescent="0.25">
      <c r="F543" s="5"/>
      <c r="H543" s="115"/>
    </row>
    <row r="544" spans="6:8" s="4" customFormat="1" ht="15" customHeight="1" x14ac:dyDescent="0.25">
      <c r="F544" s="5"/>
      <c r="H544" s="115"/>
    </row>
    <row r="545" spans="6:8" s="4" customFormat="1" ht="15" customHeight="1" x14ac:dyDescent="0.25">
      <c r="F545" s="5"/>
      <c r="H545" s="115"/>
    </row>
    <row r="546" spans="6:8" s="4" customFormat="1" ht="15" customHeight="1" x14ac:dyDescent="0.25">
      <c r="F546" s="5"/>
      <c r="H546" s="115"/>
    </row>
    <row r="547" spans="6:8" s="4" customFormat="1" ht="15" customHeight="1" x14ac:dyDescent="0.25">
      <c r="F547" s="5"/>
      <c r="H547" s="115"/>
    </row>
    <row r="548" spans="6:8" s="4" customFormat="1" ht="15" customHeight="1" x14ac:dyDescent="0.25">
      <c r="F548" s="5"/>
      <c r="H548" s="115"/>
    </row>
    <row r="549" spans="6:8" s="4" customFormat="1" ht="15" customHeight="1" x14ac:dyDescent="0.25">
      <c r="F549" s="5"/>
      <c r="H549" s="115"/>
    </row>
    <row r="550" spans="6:8" s="4" customFormat="1" ht="15" customHeight="1" x14ac:dyDescent="0.25">
      <c r="F550" s="5"/>
      <c r="H550" s="115"/>
    </row>
    <row r="551" spans="6:8" s="4" customFormat="1" ht="15" customHeight="1" x14ac:dyDescent="0.25">
      <c r="F551" s="5"/>
      <c r="H551" s="115"/>
    </row>
    <row r="552" spans="6:8" s="4" customFormat="1" ht="15" customHeight="1" x14ac:dyDescent="0.25">
      <c r="F552" s="5"/>
      <c r="H552" s="115"/>
    </row>
    <row r="553" spans="6:8" s="4" customFormat="1" ht="15" customHeight="1" x14ac:dyDescent="0.25">
      <c r="F553" s="5"/>
      <c r="H553" s="115"/>
    </row>
    <row r="554" spans="6:8" s="4" customFormat="1" ht="15" customHeight="1" x14ac:dyDescent="0.25">
      <c r="F554" s="5"/>
      <c r="H554" s="115"/>
    </row>
    <row r="555" spans="6:8" s="4" customFormat="1" ht="15" customHeight="1" x14ac:dyDescent="0.25">
      <c r="F555" s="5"/>
      <c r="H555" s="115"/>
    </row>
    <row r="556" spans="6:8" s="4" customFormat="1" ht="15" customHeight="1" x14ac:dyDescent="0.25">
      <c r="F556" s="5"/>
      <c r="H556" s="115"/>
    </row>
    <row r="557" spans="6:8" s="4" customFormat="1" ht="15" customHeight="1" x14ac:dyDescent="0.25">
      <c r="F557" s="5"/>
      <c r="H557" s="115"/>
    </row>
    <row r="558" spans="6:8" s="4" customFormat="1" ht="15" customHeight="1" x14ac:dyDescent="0.25">
      <c r="F558" s="5"/>
      <c r="H558" s="115"/>
    </row>
    <row r="559" spans="6:8" s="4" customFormat="1" ht="15" customHeight="1" x14ac:dyDescent="0.25">
      <c r="F559" s="5"/>
      <c r="H559" s="115"/>
    </row>
    <row r="560" spans="6:8" s="4" customFormat="1" ht="15" customHeight="1" x14ac:dyDescent="0.25">
      <c r="F560" s="5"/>
      <c r="H560" s="115"/>
    </row>
    <row r="561" spans="6:8" s="4" customFormat="1" ht="15" customHeight="1" x14ac:dyDescent="0.25">
      <c r="F561" s="5"/>
      <c r="H561" s="115"/>
    </row>
    <row r="562" spans="6:8" s="4" customFormat="1" ht="15" customHeight="1" x14ac:dyDescent="0.25">
      <c r="F562" s="5"/>
      <c r="H562" s="115"/>
    </row>
    <row r="563" spans="6:8" s="4" customFormat="1" ht="15" customHeight="1" x14ac:dyDescent="0.25">
      <c r="F563" s="5"/>
      <c r="H563" s="115"/>
    </row>
    <row r="564" spans="6:8" s="4" customFormat="1" ht="15" customHeight="1" x14ac:dyDescent="0.25">
      <c r="F564" s="5"/>
      <c r="H564" s="115"/>
    </row>
    <row r="565" spans="6:8" s="4" customFormat="1" ht="15" customHeight="1" x14ac:dyDescent="0.25">
      <c r="F565" s="5"/>
      <c r="H565" s="115"/>
    </row>
    <row r="566" spans="6:8" s="4" customFormat="1" ht="15" customHeight="1" x14ac:dyDescent="0.25">
      <c r="F566" s="5"/>
      <c r="H566" s="115"/>
    </row>
    <row r="567" spans="6:8" s="4" customFormat="1" ht="15" customHeight="1" x14ac:dyDescent="0.25">
      <c r="F567" s="5"/>
      <c r="H567" s="115"/>
    </row>
    <row r="568" spans="6:8" s="4" customFormat="1" ht="15" customHeight="1" x14ac:dyDescent="0.25">
      <c r="F568" s="5"/>
      <c r="H568" s="115"/>
    </row>
    <row r="569" spans="6:8" s="4" customFormat="1" ht="15" customHeight="1" x14ac:dyDescent="0.25">
      <c r="F569" s="5"/>
      <c r="H569" s="115"/>
    </row>
    <row r="570" spans="6:8" s="4" customFormat="1" ht="15" customHeight="1" x14ac:dyDescent="0.25">
      <c r="F570" s="5"/>
      <c r="H570" s="115"/>
    </row>
    <row r="571" spans="6:8" s="4" customFormat="1" ht="15" customHeight="1" x14ac:dyDescent="0.25">
      <c r="F571" s="5"/>
      <c r="H571" s="115"/>
    </row>
    <row r="572" spans="6:8" s="4" customFormat="1" ht="15" customHeight="1" x14ac:dyDescent="0.25">
      <c r="F572" s="5"/>
      <c r="H572" s="115"/>
    </row>
    <row r="573" spans="6:8" s="4" customFormat="1" ht="15" customHeight="1" x14ac:dyDescent="0.25">
      <c r="F573" s="5"/>
      <c r="H573" s="115"/>
    </row>
    <row r="574" spans="6:8" s="4" customFormat="1" ht="15" customHeight="1" x14ac:dyDescent="0.25">
      <c r="F574" s="5"/>
      <c r="H574" s="115"/>
    </row>
    <row r="575" spans="6:8" s="4" customFormat="1" ht="15" customHeight="1" x14ac:dyDescent="0.25">
      <c r="F575" s="5"/>
      <c r="H575" s="115"/>
    </row>
    <row r="576" spans="6:8" s="4" customFormat="1" ht="15" customHeight="1" x14ac:dyDescent="0.25">
      <c r="F576" s="5"/>
      <c r="H576" s="115"/>
    </row>
    <row r="577" spans="6:8" s="4" customFormat="1" ht="15" customHeight="1" x14ac:dyDescent="0.25">
      <c r="F577" s="5"/>
      <c r="H577" s="115"/>
    </row>
    <row r="578" spans="6:8" s="4" customFormat="1" ht="15" customHeight="1" x14ac:dyDescent="0.25">
      <c r="F578" s="5"/>
      <c r="H578" s="115"/>
    </row>
    <row r="579" spans="6:8" s="4" customFormat="1" ht="15" customHeight="1" x14ac:dyDescent="0.25">
      <c r="F579" s="5"/>
      <c r="H579" s="115"/>
    </row>
    <row r="580" spans="6:8" s="4" customFormat="1" ht="15" customHeight="1" x14ac:dyDescent="0.25">
      <c r="F580" s="5"/>
      <c r="H580" s="115"/>
    </row>
    <row r="581" spans="6:8" s="4" customFormat="1" ht="15" customHeight="1" x14ac:dyDescent="0.25">
      <c r="F581" s="5"/>
      <c r="H581" s="115"/>
    </row>
    <row r="582" spans="6:8" s="4" customFormat="1" ht="15" customHeight="1" x14ac:dyDescent="0.25">
      <c r="F582" s="5"/>
      <c r="H582" s="115"/>
    </row>
    <row r="583" spans="6:8" s="4" customFormat="1" ht="15" customHeight="1" x14ac:dyDescent="0.25">
      <c r="F583" s="5"/>
      <c r="H583" s="115"/>
    </row>
    <row r="584" spans="6:8" s="4" customFormat="1" ht="15" customHeight="1" x14ac:dyDescent="0.25">
      <c r="F584" s="5"/>
      <c r="H584" s="115"/>
    </row>
    <row r="585" spans="6:8" s="4" customFormat="1" ht="15" customHeight="1" x14ac:dyDescent="0.25">
      <c r="F585" s="5"/>
      <c r="H585" s="115"/>
    </row>
    <row r="586" spans="6:8" s="4" customFormat="1" ht="15" customHeight="1" x14ac:dyDescent="0.25">
      <c r="F586" s="5"/>
      <c r="H586" s="115"/>
    </row>
    <row r="587" spans="6:8" s="4" customFormat="1" ht="15" customHeight="1" x14ac:dyDescent="0.25">
      <c r="F587" s="5"/>
      <c r="H587" s="115"/>
    </row>
    <row r="588" spans="6:8" s="4" customFormat="1" ht="15" customHeight="1" x14ac:dyDescent="0.25">
      <c r="F588" s="5"/>
      <c r="H588" s="115"/>
    </row>
    <row r="589" spans="6:8" s="4" customFormat="1" ht="15" customHeight="1" x14ac:dyDescent="0.25">
      <c r="F589" s="5"/>
      <c r="H589" s="115"/>
    </row>
    <row r="590" spans="6:8" s="4" customFormat="1" ht="15" customHeight="1" x14ac:dyDescent="0.25">
      <c r="F590" s="5"/>
      <c r="H590" s="115"/>
    </row>
    <row r="591" spans="6:8" s="4" customFormat="1" ht="15" customHeight="1" x14ac:dyDescent="0.25">
      <c r="F591" s="5"/>
      <c r="H591" s="115"/>
    </row>
    <row r="592" spans="6:8" s="4" customFormat="1" ht="15" customHeight="1" x14ac:dyDescent="0.25">
      <c r="F592" s="5"/>
      <c r="H592" s="115"/>
    </row>
    <row r="593" spans="6:8" s="4" customFormat="1" ht="15" customHeight="1" x14ac:dyDescent="0.25">
      <c r="F593" s="5"/>
      <c r="H593" s="115"/>
    </row>
    <row r="594" spans="6:8" s="4" customFormat="1" ht="15" customHeight="1" x14ac:dyDescent="0.25">
      <c r="F594" s="5"/>
      <c r="H594" s="115"/>
    </row>
    <row r="595" spans="6:8" s="4" customFormat="1" ht="15" customHeight="1" x14ac:dyDescent="0.25">
      <c r="F595" s="5"/>
      <c r="H595" s="115"/>
    </row>
    <row r="596" spans="6:8" s="4" customFormat="1" ht="15" customHeight="1" x14ac:dyDescent="0.25">
      <c r="F596" s="5"/>
      <c r="H596" s="115"/>
    </row>
    <row r="597" spans="6:8" s="4" customFormat="1" ht="15" customHeight="1" x14ac:dyDescent="0.25">
      <c r="F597" s="5"/>
      <c r="H597" s="115"/>
    </row>
    <row r="598" spans="6:8" s="4" customFormat="1" ht="15" customHeight="1" x14ac:dyDescent="0.25">
      <c r="F598" s="5"/>
      <c r="H598" s="115"/>
    </row>
    <row r="599" spans="6:8" s="4" customFormat="1" ht="15" customHeight="1" x14ac:dyDescent="0.25">
      <c r="F599" s="5"/>
      <c r="H599" s="115"/>
    </row>
    <row r="600" spans="6:8" s="4" customFormat="1" ht="15" customHeight="1" x14ac:dyDescent="0.25">
      <c r="F600" s="5"/>
      <c r="H600" s="115"/>
    </row>
    <row r="601" spans="6:8" s="4" customFormat="1" ht="15" customHeight="1" x14ac:dyDescent="0.25">
      <c r="F601" s="5"/>
      <c r="H601" s="115"/>
    </row>
    <row r="602" spans="6:8" s="4" customFormat="1" ht="15" customHeight="1" x14ac:dyDescent="0.25">
      <c r="F602" s="5"/>
      <c r="H602" s="115"/>
    </row>
    <row r="603" spans="6:8" s="4" customFormat="1" ht="15" customHeight="1" x14ac:dyDescent="0.25">
      <c r="F603" s="5"/>
      <c r="H603" s="115"/>
    </row>
    <row r="604" spans="6:8" s="4" customFormat="1" ht="15" customHeight="1" x14ac:dyDescent="0.25">
      <c r="F604" s="5"/>
      <c r="H604" s="115"/>
    </row>
    <row r="605" spans="6:8" s="4" customFormat="1" ht="15" customHeight="1" x14ac:dyDescent="0.25">
      <c r="F605" s="5"/>
      <c r="H605" s="115"/>
    </row>
    <row r="606" spans="6:8" s="4" customFormat="1" ht="15" customHeight="1" x14ac:dyDescent="0.25">
      <c r="F606" s="5"/>
      <c r="H606" s="115"/>
    </row>
    <row r="607" spans="6:8" s="4" customFormat="1" ht="15" customHeight="1" x14ac:dyDescent="0.25">
      <c r="F607" s="5"/>
      <c r="H607" s="115"/>
    </row>
    <row r="608" spans="6:8" s="4" customFormat="1" ht="15" customHeight="1" x14ac:dyDescent="0.25">
      <c r="F608" s="5"/>
      <c r="H608" s="115"/>
    </row>
    <row r="609" spans="6:8" s="4" customFormat="1" ht="15" customHeight="1" x14ac:dyDescent="0.25">
      <c r="F609" s="5"/>
      <c r="H609" s="115"/>
    </row>
    <row r="610" spans="6:8" s="4" customFormat="1" ht="15" customHeight="1" x14ac:dyDescent="0.25">
      <c r="F610" s="5"/>
      <c r="H610" s="115"/>
    </row>
    <row r="611" spans="6:8" s="4" customFormat="1" ht="15" customHeight="1" x14ac:dyDescent="0.25">
      <c r="F611" s="5"/>
      <c r="H611" s="115"/>
    </row>
    <row r="612" spans="6:8" s="4" customFormat="1" ht="15" customHeight="1" x14ac:dyDescent="0.25">
      <c r="F612" s="5"/>
      <c r="H612" s="115"/>
    </row>
    <row r="613" spans="6:8" s="4" customFormat="1" ht="15" customHeight="1" x14ac:dyDescent="0.25">
      <c r="F613" s="5"/>
      <c r="H613" s="115"/>
    </row>
    <row r="614" spans="6:8" s="4" customFormat="1" ht="15" customHeight="1" x14ac:dyDescent="0.25">
      <c r="F614" s="5"/>
      <c r="H614" s="115"/>
    </row>
    <row r="615" spans="6:8" s="4" customFormat="1" ht="15" customHeight="1" x14ac:dyDescent="0.25">
      <c r="F615" s="5"/>
      <c r="H615" s="115"/>
    </row>
    <row r="616" spans="6:8" s="4" customFormat="1" ht="15" customHeight="1" x14ac:dyDescent="0.25">
      <c r="F616" s="5"/>
      <c r="H616" s="115"/>
    </row>
    <row r="617" spans="6:8" s="4" customFormat="1" ht="15" customHeight="1" x14ac:dyDescent="0.25">
      <c r="F617" s="5"/>
      <c r="H617" s="115"/>
    </row>
    <row r="618" spans="6:8" s="4" customFormat="1" ht="15" customHeight="1" x14ac:dyDescent="0.25">
      <c r="F618" s="5"/>
      <c r="H618" s="115"/>
    </row>
    <row r="619" spans="6:8" s="4" customFormat="1" ht="15" customHeight="1" x14ac:dyDescent="0.25">
      <c r="F619" s="5"/>
      <c r="H619" s="115"/>
    </row>
    <row r="620" spans="6:8" s="4" customFormat="1" ht="15" customHeight="1" x14ac:dyDescent="0.25">
      <c r="F620" s="5"/>
      <c r="H620" s="115"/>
    </row>
    <row r="621" spans="6:8" s="4" customFormat="1" ht="15" customHeight="1" x14ac:dyDescent="0.25">
      <c r="F621" s="5"/>
      <c r="H621" s="115"/>
    </row>
    <row r="622" spans="6:8" s="4" customFormat="1" ht="15" customHeight="1" x14ac:dyDescent="0.25">
      <c r="F622" s="5"/>
      <c r="H622" s="115"/>
    </row>
    <row r="623" spans="6:8" s="4" customFormat="1" ht="15" customHeight="1" x14ac:dyDescent="0.25">
      <c r="F623" s="5"/>
      <c r="H623" s="115"/>
    </row>
    <row r="624" spans="6:8" s="4" customFormat="1" ht="15" customHeight="1" x14ac:dyDescent="0.25">
      <c r="F624" s="5"/>
      <c r="H624" s="115"/>
    </row>
    <row r="625" spans="6:8" s="4" customFormat="1" ht="15" customHeight="1" x14ac:dyDescent="0.25">
      <c r="F625" s="5"/>
      <c r="H625" s="115"/>
    </row>
    <row r="626" spans="6:8" s="4" customFormat="1" ht="15" customHeight="1" x14ac:dyDescent="0.25">
      <c r="F626" s="5"/>
      <c r="H626" s="115"/>
    </row>
    <row r="627" spans="6:8" s="4" customFormat="1" ht="15" customHeight="1" x14ac:dyDescent="0.25">
      <c r="F627" s="5"/>
      <c r="H627" s="115"/>
    </row>
    <row r="628" spans="6:8" s="4" customFormat="1" ht="15" customHeight="1" x14ac:dyDescent="0.25">
      <c r="F628" s="5"/>
      <c r="H628" s="115"/>
    </row>
    <row r="629" spans="6:8" s="4" customFormat="1" ht="15" customHeight="1" x14ac:dyDescent="0.25">
      <c r="F629" s="5"/>
      <c r="H629" s="115"/>
    </row>
    <row r="630" spans="6:8" s="4" customFormat="1" ht="15" customHeight="1" x14ac:dyDescent="0.25">
      <c r="F630" s="5"/>
      <c r="H630" s="115"/>
    </row>
    <row r="631" spans="6:8" s="4" customFormat="1" ht="15" customHeight="1" x14ac:dyDescent="0.25">
      <c r="F631" s="5"/>
      <c r="H631" s="115"/>
    </row>
    <row r="632" spans="6:8" s="4" customFormat="1" ht="15" customHeight="1" x14ac:dyDescent="0.25">
      <c r="F632" s="5"/>
      <c r="H632" s="115"/>
    </row>
    <row r="633" spans="6:8" s="4" customFormat="1" ht="15" customHeight="1" x14ac:dyDescent="0.25">
      <c r="F633" s="5"/>
      <c r="H633" s="115"/>
    </row>
    <row r="634" spans="6:8" s="4" customFormat="1" ht="15" customHeight="1" x14ac:dyDescent="0.25">
      <c r="F634" s="5"/>
      <c r="H634" s="115"/>
    </row>
    <row r="635" spans="6:8" s="4" customFormat="1" ht="15" customHeight="1" x14ac:dyDescent="0.25">
      <c r="F635" s="5"/>
      <c r="H635" s="115"/>
    </row>
    <row r="636" spans="6:8" s="4" customFormat="1" ht="15" customHeight="1" x14ac:dyDescent="0.25">
      <c r="F636" s="5"/>
      <c r="H636" s="115"/>
    </row>
    <row r="637" spans="6:8" s="4" customFormat="1" ht="15" customHeight="1" x14ac:dyDescent="0.25">
      <c r="F637" s="5"/>
      <c r="H637" s="115"/>
    </row>
    <row r="638" spans="6:8" s="4" customFormat="1" ht="15" customHeight="1" x14ac:dyDescent="0.25">
      <c r="F638" s="5"/>
      <c r="H638" s="115"/>
    </row>
    <row r="639" spans="6:8" s="4" customFormat="1" ht="15" customHeight="1" x14ac:dyDescent="0.25">
      <c r="F639" s="5"/>
      <c r="H639" s="115"/>
    </row>
    <row r="640" spans="6:8" s="4" customFormat="1" ht="15" customHeight="1" x14ac:dyDescent="0.25">
      <c r="F640" s="5"/>
      <c r="H640" s="115"/>
    </row>
    <row r="641" spans="6:8" s="4" customFormat="1" ht="15" customHeight="1" x14ac:dyDescent="0.25">
      <c r="F641" s="5"/>
      <c r="H641" s="115"/>
    </row>
    <row r="642" spans="6:8" s="4" customFormat="1" ht="15" customHeight="1" x14ac:dyDescent="0.25">
      <c r="F642" s="5"/>
      <c r="H642" s="115"/>
    </row>
    <row r="643" spans="6:8" s="4" customFormat="1" ht="15" customHeight="1" x14ac:dyDescent="0.25">
      <c r="F643" s="5"/>
      <c r="H643" s="115"/>
    </row>
    <row r="644" spans="6:8" s="4" customFormat="1" ht="15" customHeight="1" x14ac:dyDescent="0.25">
      <c r="F644" s="5"/>
      <c r="H644" s="115"/>
    </row>
    <row r="645" spans="6:8" s="4" customFormat="1" ht="15" customHeight="1" x14ac:dyDescent="0.25">
      <c r="F645" s="5"/>
      <c r="H645" s="115"/>
    </row>
    <row r="646" spans="6:8" s="4" customFormat="1" ht="15" customHeight="1" x14ac:dyDescent="0.25">
      <c r="F646" s="5"/>
      <c r="H646" s="115"/>
    </row>
    <row r="647" spans="6:8" s="4" customFormat="1" ht="15" customHeight="1" x14ac:dyDescent="0.25">
      <c r="F647" s="5"/>
      <c r="H647" s="115"/>
    </row>
    <row r="648" spans="6:8" s="4" customFormat="1" ht="15" customHeight="1" x14ac:dyDescent="0.25">
      <c r="F648" s="5"/>
      <c r="H648" s="115"/>
    </row>
    <row r="649" spans="6:8" s="4" customFormat="1" ht="15" customHeight="1" x14ac:dyDescent="0.25">
      <c r="F649" s="5"/>
      <c r="H649" s="115"/>
    </row>
    <row r="650" spans="6:8" s="4" customFormat="1" ht="15" customHeight="1" x14ac:dyDescent="0.25">
      <c r="F650" s="5"/>
      <c r="H650" s="115"/>
    </row>
    <row r="651" spans="6:8" s="4" customFormat="1" ht="15" customHeight="1" x14ac:dyDescent="0.25">
      <c r="F651" s="5"/>
      <c r="H651" s="115"/>
    </row>
    <row r="652" spans="6:8" s="4" customFormat="1" ht="15" customHeight="1" x14ac:dyDescent="0.25">
      <c r="F652" s="5"/>
      <c r="H652" s="115"/>
    </row>
    <row r="653" spans="6:8" s="4" customFormat="1" ht="15" customHeight="1" x14ac:dyDescent="0.25">
      <c r="F653" s="5"/>
      <c r="H653" s="115"/>
    </row>
    <row r="654" spans="6:8" s="4" customFormat="1" ht="15" customHeight="1" x14ac:dyDescent="0.25">
      <c r="F654" s="5"/>
      <c r="H654" s="115"/>
    </row>
    <row r="655" spans="6:8" s="4" customFormat="1" ht="15" customHeight="1" x14ac:dyDescent="0.25">
      <c r="F655" s="5"/>
      <c r="H655" s="115"/>
    </row>
    <row r="656" spans="6:8" s="4" customFormat="1" ht="15" customHeight="1" x14ac:dyDescent="0.25">
      <c r="F656" s="5"/>
      <c r="H656" s="115"/>
    </row>
    <row r="657" spans="6:8" s="4" customFormat="1" ht="15" customHeight="1" x14ac:dyDescent="0.25">
      <c r="F657" s="5"/>
      <c r="H657" s="115"/>
    </row>
    <row r="658" spans="6:8" s="4" customFormat="1" ht="15" customHeight="1" x14ac:dyDescent="0.25">
      <c r="F658" s="5"/>
      <c r="H658" s="115"/>
    </row>
    <row r="659" spans="6:8" s="4" customFormat="1" ht="15" customHeight="1" x14ac:dyDescent="0.25">
      <c r="F659" s="5"/>
      <c r="H659" s="115"/>
    </row>
    <row r="660" spans="6:8" s="4" customFormat="1" ht="15" customHeight="1" x14ac:dyDescent="0.25">
      <c r="F660" s="5"/>
      <c r="H660" s="115"/>
    </row>
    <row r="661" spans="6:8" s="4" customFormat="1" ht="15" customHeight="1" x14ac:dyDescent="0.25">
      <c r="F661" s="5"/>
      <c r="H661" s="115"/>
    </row>
    <row r="662" spans="6:8" s="4" customFormat="1" ht="15" customHeight="1" x14ac:dyDescent="0.25">
      <c r="F662" s="5"/>
      <c r="H662" s="115"/>
    </row>
    <row r="663" spans="6:8" s="4" customFormat="1" ht="15" customHeight="1" x14ac:dyDescent="0.25">
      <c r="F663" s="5"/>
      <c r="H663" s="115"/>
    </row>
    <row r="664" spans="6:8" s="4" customFormat="1" ht="15" customHeight="1" x14ac:dyDescent="0.25">
      <c r="F664" s="5"/>
      <c r="H664" s="115"/>
    </row>
    <row r="665" spans="6:8" s="4" customFormat="1" ht="15" customHeight="1" x14ac:dyDescent="0.25">
      <c r="F665" s="5"/>
      <c r="H665" s="115"/>
    </row>
    <row r="666" spans="6:8" s="4" customFormat="1" ht="15" customHeight="1" x14ac:dyDescent="0.25">
      <c r="F666" s="5"/>
      <c r="H666" s="115"/>
    </row>
    <row r="667" spans="6:8" s="4" customFormat="1" ht="15" customHeight="1" x14ac:dyDescent="0.25">
      <c r="F667" s="5"/>
      <c r="H667" s="115"/>
    </row>
    <row r="668" spans="6:8" s="4" customFormat="1" ht="15" customHeight="1" x14ac:dyDescent="0.25">
      <c r="F668" s="5"/>
      <c r="H668" s="115"/>
    </row>
    <row r="669" spans="6:8" s="4" customFormat="1" ht="15" customHeight="1" x14ac:dyDescent="0.25">
      <c r="F669" s="5"/>
      <c r="H669" s="115"/>
    </row>
    <row r="670" spans="6:8" s="4" customFormat="1" ht="15" customHeight="1" x14ac:dyDescent="0.25">
      <c r="F670" s="5"/>
      <c r="H670" s="115"/>
    </row>
    <row r="671" spans="6:8" s="4" customFormat="1" ht="15" customHeight="1" x14ac:dyDescent="0.25">
      <c r="F671" s="5"/>
      <c r="H671" s="115"/>
    </row>
    <row r="672" spans="6:8" s="4" customFormat="1" ht="15" customHeight="1" x14ac:dyDescent="0.25">
      <c r="F672" s="5"/>
      <c r="H672" s="115"/>
    </row>
    <row r="673" spans="6:8" s="4" customFormat="1" ht="15" customHeight="1" x14ac:dyDescent="0.25">
      <c r="F673" s="5"/>
      <c r="H673" s="115"/>
    </row>
    <row r="674" spans="6:8" s="4" customFormat="1" ht="15" customHeight="1" x14ac:dyDescent="0.25">
      <c r="F674" s="5"/>
      <c r="H674" s="115"/>
    </row>
    <row r="675" spans="6:8" s="4" customFormat="1" ht="15" customHeight="1" x14ac:dyDescent="0.25">
      <c r="F675" s="5"/>
      <c r="H675" s="115"/>
    </row>
    <row r="676" spans="6:8" s="4" customFormat="1" ht="15" customHeight="1" x14ac:dyDescent="0.25">
      <c r="F676" s="5"/>
      <c r="H676" s="115"/>
    </row>
    <row r="677" spans="6:8" s="4" customFormat="1" ht="15" customHeight="1" x14ac:dyDescent="0.25">
      <c r="F677" s="5"/>
      <c r="H677" s="115"/>
    </row>
    <row r="678" spans="6:8" s="4" customFormat="1" ht="15" customHeight="1" x14ac:dyDescent="0.25">
      <c r="F678" s="5"/>
      <c r="H678" s="115"/>
    </row>
    <row r="679" spans="6:8" s="4" customFormat="1" ht="15" customHeight="1" x14ac:dyDescent="0.25">
      <c r="F679" s="5"/>
      <c r="H679" s="115"/>
    </row>
    <row r="680" spans="6:8" s="4" customFormat="1" ht="15" customHeight="1" x14ac:dyDescent="0.25">
      <c r="F680" s="5"/>
      <c r="H680" s="115"/>
    </row>
    <row r="681" spans="6:8" s="4" customFormat="1" ht="15" customHeight="1" x14ac:dyDescent="0.25">
      <c r="F681" s="5"/>
      <c r="H681" s="115"/>
    </row>
    <row r="682" spans="6:8" s="4" customFormat="1" ht="15" customHeight="1" x14ac:dyDescent="0.25">
      <c r="F682" s="5"/>
      <c r="H682" s="115"/>
    </row>
    <row r="683" spans="6:8" s="4" customFormat="1" ht="15" customHeight="1" x14ac:dyDescent="0.25">
      <c r="F683" s="5"/>
      <c r="H683" s="115"/>
    </row>
    <row r="684" spans="6:8" s="4" customFormat="1" ht="15" customHeight="1" x14ac:dyDescent="0.25">
      <c r="F684" s="5"/>
      <c r="H684" s="115"/>
    </row>
    <row r="685" spans="6:8" s="4" customFormat="1" ht="15" customHeight="1" x14ac:dyDescent="0.25">
      <c r="F685" s="5"/>
      <c r="H685" s="115"/>
    </row>
    <row r="686" spans="6:8" s="4" customFormat="1" ht="15" customHeight="1" x14ac:dyDescent="0.25">
      <c r="F686" s="5"/>
      <c r="H686" s="115"/>
    </row>
    <row r="687" spans="6:8" s="4" customFormat="1" ht="15" customHeight="1" x14ac:dyDescent="0.25">
      <c r="F687" s="5"/>
      <c r="H687" s="115"/>
    </row>
    <row r="688" spans="6:8" s="4" customFormat="1" ht="15" customHeight="1" x14ac:dyDescent="0.25">
      <c r="F688" s="5"/>
      <c r="H688" s="115"/>
    </row>
    <row r="689" spans="6:8" s="4" customFormat="1" ht="15" customHeight="1" x14ac:dyDescent="0.25">
      <c r="F689" s="5"/>
      <c r="H689" s="115"/>
    </row>
    <row r="690" spans="6:8" s="4" customFormat="1" ht="15" customHeight="1" x14ac:dyDescent="0.25">
      <c r="F690" s="5"/>
      <c r="H690" s="115"/>
    </row>
    <row r="691" spans="6:8" s="4" customFormat="1" ht="15" customHeight="1" x14ac:dyDescent="0.25">
      <c r="F691" s="5"/>
      <c r="H691" s="115"/>
    </row>
    <row r="692" spans="6:8" s="4" customFormat="1" ht="15" customHeight="1" x14ac:dyDescent="0.25">
      <c r="F692" s="5"/>
      <c r="H692" s="115"/>
    </row>
    <row r="693" spans="6:8" s="4" customFormat="1" ht="15" customHeight="1" x14ac:dyDescent="0.25">
      <c r="F693" s="5"/>
      <c r="H693" s="115"/>
    </row>
    <row r="694" spans="6:8" s="4" customFormat="1" ht="15" customHeight="1" x14ac:dyDescent="0.25">
      <c r="F694" s="5"/>
      <c r="H694" s="115"/>
    </row>
    <row r="695" spans="6:8" s="4" customFormat="1" ht="15" customHeight="1" x14ac:dyDescent="0.25">
      <c r="F695" s="5"/>
      <c r="H695" s="115"/>
    </row>
    <row r="696" spans="6:8" s="4" customFormat="1" ht="15" customHeight="1" x14ac:dyDescent="0.25">
      <c r="F696" s="5"/>
      <c r="H696" s="115"/>
    </row>
    <row r="697" spans="6:8" s="4" customFormat="1" ht="15" customHeight="1" x14ac:dyDescent="0.25">
      <c r="F697" s="5"/>
      <c r="H697" s="115"/>
    </row>
    <row r="698" spans="6:8" s="4" customFormat="1" ht="15" customHeight="1" x14ac:dyDescent="0.25">
      <c r="F698" s="5"/>
      <c r="H698" s="115"/>
    </row>
    <row r="699" spans="6:8" s="4" customFormat="1" ht="15" customHeight="1" x14ac:dyDescent="0.25">
      <c r="F699" s="5"/>
      <c r="H699" s="115"/>
    </row>
    <row r="700" spans="6:8" s="4" customFormat="1" ht="15" customHeight="1" x14ac:dyDescent="0.25">
      <c r="F700" s="5"/>
      <c r="H700" s="115"/>
    </row>
    <row r="701" spans="6:8" s="4" customFormat="1" ht="15" customHeight="1" x14ac:dyDescent="0.25">
      <c r="F701" s="5"/>
      <c r="H701" s="115"/>
    </row>
    <row r="702" spans="6:8" s="4" customFormat="1" ht="15" customHeight="1" x14ac:dyDescent="0.25">
      <c r="F702" s="5"/>
      <c r="H702" s="115"/>
    </row>
    <row r="703" spans="6:8" s="4" customFormat="1" ht="15" customHeight="1" x14ac:dyDescent="0.25">
      <c r="F703" s="5"/>
      <c r="H703" s="115"/>
    </row>
    <row r="704" spans="6:8" s="4" customFormat="1" ht="15" customHeight="1" x14ac:dyDescent="0.25">
      <c r="F704" s="5"/>
      <c r="H704" s="115"/>
    </row>
    <row r="705" spans="6:8" s="4" customFormat="1" ht="15" customHeight="1" x14ac:dyDescent="0.25">
      <c r="F705" s="5"/>
      <c r="H705" s="115"/>
    </row>
    <row r="706" spans="6:8" s="4" customFormat="1" ht="15" customHeight="1" x14ac:dyDescent="0.25">
      <c r="F706" s="5"/>
      <c r="H706" s="115"/>
    </row>
    <row r="707" spans="6:8" s="4" customFormat="1" ht="15" customHeight="1" x14ac:dyDescent="0.25">
      <c r="F707" s="5"/>
      <c r="H707" s="115"/>
    </row>
    <row r="708" spans="6:8" s="4" customFormat="1" ht="15" customHeight="1" x14ac:dyDescent="0.25">
      <c r="F708" s="5"/>
      <c r="H708" s="115"/>
    </row>
    <row r="709" spans="6:8" s="4" customFormat="1" ht="15" customHeight="1" x14ac:dyDescent="0.25">
      <c r="F709" s="5"/>
      <c r="H709" s="115"/>
    </row>
    <row r="710" spans="6:8" s="4" customFormat="1" ht="15" customHeight="1" x14ac:dyDescent="0.25">
      <c r="F710" s="5"/>
      <c r="H710" s="115"/>
    </row>
    <row r="711" spans="6:8" s="4" customFormat="1" ht="15" customHeight="1" x14ac:dyDescent="0.25">
      <c r="F711" s="5"/>
      <c r="H711" s="115"/>
    </row>
    <row r="712" spans="6:8" s="4" customFormat="1" ht="15" customHeight="1" x14ac:dyDescent="0.25">
      <c r="F712" s="5"/>
      <c r="H712" s="115"/>
    </row>
    <row r="713" spans="6:8" s="4" customFormat="1" ht="15" customHeight="1" x14ac:dyDescent="0.25">
      <c r="F713" s="5"/>
      <c r="H713" s="115"/>
    </row>
    <row r="714" spans="6:8" s="4" customFormat="1" ht="15" customHeight="1" x14ac:dyDescent="0.25">
      <c r="F714" s="5"/>
      <c r="H714" s="115"/>
    </row>
    <row r="715" spans="6:8" s="4" customFormat="1" ht="15" customHeight="1" x14ac:dyDescent="0.25">
      <c r="F715" s="5"/>
      <c r="H715" s="115"/>
    </row>
    <row r="716" spans="6:8" s="4" customFormat="1" ht="15" customHeight="1" x14ac:dyDescent="0.25">
      <c r="F716" s="5"/>
      <c r="H716" s="115"/>
    </row>
    <row r="717" spans="6:8" s="4" customFormat="1" ht="15" customHeight="1" x14ac:dyDescent="0.25">
      <c r="F717" s="5"/>
      <c r="H717" s="115"/>
    </row>
    <row r="718" spans="6:8" s="4" customFormat="1" ht="15" customHeight="1" x14ac:dyDescent="0.25">
      <c r="F718" s="5"/>
      <c r="H718" s="115"/>
    </row>
    <row r="719" spans="6:8" s="4" customFormat="1" ht="15" customHeight="1" x14ac:dyDescent="0.25">
      <c r="F719" s="5"/>
      <c r="H719" s="115"/>
    </row>
    <row r="720" spans="6:8" s="4" customFormat="1" ht="15" customHeight="1" x14ac:dyDescent="0.25">
      <c r="F720" s="5"/>
      <c r="H720" s="115"/>
    </row>
    <row r="721" spans="6:8" s="4" customFormat="1" ht="15" customHeight="1" x14ac:dyDescent="0.25">
      <c r="F721" s="5"/>
      <c r="H721" s="115"/>
    </row>
    <row r="722" spans="6:8" s="4" customFormat="1" ht="15" customHeight="1" x14ac:dyDescent="0.25">
      <c r="F722" s="5"/>
      <c r="H722" s="115"/>
    </row>
    <row r="723" spans="6:8" s="4" customFormat="1" ht="15" customHeight="1" x14ac:dyDescent="0.25">
      <c r="F723" s="5"/>
      <c r="H723" s="115"/>
    </row>
    <row r="724" spans="6:8" s="4" customFormat="1" ht="15" customHeight="1" x14ac:dyDescent="0.25">
      <c r="F724" s="5"/>
      <c r="H724" s="115"/>
    </row>
    <row r="725" spans="6:8" s="4" customFormat="1" ht="15" customHeight="1" x14ac:dyDescent="0.25">
      <c r="F725" s="5"/>
      <c r="H725" s="115"/>
    </row>
    <row r="726" spans="6:8" s="4" customFormat="1" ht="15" customHeight="1" x14ac:dyDescent="0.25">
      <c r="F726" s="5"/>
      <c r="H726" s="115"/>
    </row>
    <row r="727" spans="6:8" s="4" customFormat="1" ht="15" customHeight="1" x14ac:dyDescent="0.25">
      <c r="F727" s="5"/>
      <c r="H727" s="115"/>
    </row>
    <row r="728" spans="6:8" s="4" customFormat="1" ht="15" customHeight="1" x14ac:dyDescent="0.25">
      <c r="F728" s="5"/>
      <c r="H728" s="115"/>
    </row>
    <row r="729" spans="6:8" s="4" customFormat="1" ht="15" customHeight="1" x14ac:dyDescent="0.25">
      <c r="F729" s="5"/>
      <c r="H729" s="115"/>
    </row>
    <row r="730" spans="6:8" s="4" customFormat="1" ht="15" customHeight="1" x14ac:dyDescent="0.25">
      <c r="F730" s="5"/>
      <c r="H730" s="115"/>
    </row>
    <row r="731" spans="6:8" s="4" customFormat="1" ht="15" customHeight="1" x14ac:dyDescent="0.25">
      <c r="F731" s="5"/>
      <c r="H731" s="115"/>
    </row>
    <row r="732" spans="6:8" s="4" customFormat="1" ht="15" customHeight="1" x14ac:dyDescent="0.25">
      <c r="F732" s="5"/>
      <c r="H732" s="115"/>
    </row>
    <row r="733" spans="6:8" s="4" customFormat="1" ht="15" customHeight="1" x14ac:dyDescent="0.25">
      <c r="F733" s="5"/>
      <c r="H733" s="115"/>
    </row>
    <row r="734" spans="6:8" s="4" customFormat="1" ht="15" customHeight="1" x14ac:dyDescent="0.25">
      <c r="F734" s="5"/>
      <c r="H734" s="115"/>
    </row>
    <row r="735" spans="6:8" s="4" customFormat="1" ht="15" customHeight="1" x14ac:dyDescent="0.25">
      <c r="F735" s="5"/>
      <c r="H735" s="115"/>
    </row>
    <row r="736" spans="6:8" s="4" customFormat="1" ht="15" customHeight="1" x14ac:dyDescent="0.25">
      <c r="F736" s="5"/>
      <c r="H736" s="115"/>
    </row>
    <row r="737" spans="6:8" s="4" customFormat="1" ht="15" customHeight="1" x14ac:dyDescent="0.25">
      <c r="F737" s="5"/>
      <c r="H737" s="115"/>
    </row>
    <row r="738" spans="6:8" s="4" customFormat="1" ht="15" customHeight="1" x14ac:dyDescent="0.25">
      <c r="F738" s="5"/>
      <c r="H738" s="115"/>
    </row>
    <row r="739" spans="6:8" s="4" customFormat="1" ht="15" customHeight="1" x14ac:dyDescent="0.25">
      <c r="F739" s="5"/>
      <c r="H739" s="115"/>
    </row>
    <row r="740" spans="6:8" s="4" customFormat="1" ht="15" customHeight="1" x14ac:dyDescent="0.25">
      <c r="F740" s="5"/>
      <c r="H740" s="115"/>
    </row>
    <row r="741" spans="6:8" s="4" customFormat="1" ht="15" customHeight="1" x14ac:dyDescent="0.25">
      <c r="F741" s="5"/>
      <c r="H741" s="115"/>
    </row>
    <row r="742" spans="6:8" s="4" customFormat="1" ht="15" customHeight="1" x14ac:dyDescent="0.25">
      <c r="F742" s="5"/>
      <c r="H742" s="115"/>
    </row>
    <row r="743" spans="6:8" s="4" customFormat="1" ht="15" customHeight="1" x14ac:dyDescent="0.25">
      <c r="F743" s="5"/>
      <c r="H743" s="115"/>
    </row>
    <row r="744" spans="6:8" s="4" customFormat="1" ht="15" customHeight="1" x14ac:dyDescent="0.25">
      <c r="F744" s="5"/>
      <c r="H744" s="115"/>
    </row>
    <row r="745" spans="6:8" s="4" customFormat="1" ht="15" customHeight="1" x14ac:dyDescent="0.25">
      <c r="F745" s="5"/>
      <c r="H745" s="115"/>
    </row>
    <row r="746" spans="6:8" s="4" customFormat="1" ht="15" customHeight="1" x14ac:dyDescent="0.25">
      <c r="F746" s="5"/>
      <c r="H746" s="115"/>
    </row>
    <row r="747" spans="6:8" s="4" customFormat="1" ht="15" customHeight="1" x14ac:dyDescent="0.25">
      <c r="F747" s="5"/>
      <c r="H747" s="115"/>
    </row>
    <row r="748" spans="6:8" s="4" customFormat="1" ht="15" customHeight="1" x14ac:dyDescent="0.25">
      <c r="F748" s="5"/>
      <c r="H748" s="115"/>
    </row>
    <row r="749" spans="6:8" s="4" customFormat="1" ht="15" customHeight="1" x14ac:dyDescent="0.25">
      <c r="F749" s="5"/>
      <c r="H749" s="115"/>
    </row>
    <row r="750" spans="6:8" s="4" customFormat="1" ht="15" customHeight="1" x14ac:dyDescent="0.25">
      <c r="F750" s="5"/>
      <c r="H750" s="115"/>
    </row>
    <row r="751" spans="6:8" s="4" customFormat="1" ht="15" customHeight="1" x14ac:dyDescent="0.25">
      <c r="F751" s="5"/>
      <c r="H751" s="115"/>
    </row>
    <row r="752" spans="6:8" s="4" customFormat="1" ht="15" customHeight="1" x14ac:dyDescent="0.25">
      <c r="F752" s="5"/>
      <c r="H752" s="115"/>
    </row>
    <row r="753" spans="6:8" s="4" customFormat="1" ht="15" customHeight="1" x14ac:dyDescent="0.25">
      <c r="F753" s="5"/>
      <c r="H753" s="115"/>
    </row>
    <row r="754" spans="6:8" s="4" customFormat="1" ht="15" customHeight="1" x14ac:dyDescent="0.25">
      <c r="F754" s="5"/>
      <c r="H754" s="115"/>
    </row>
    <row r="755" spans="6:8" s="4" customFormat="1" ht="15" customHeight="1" x14ac:dyDescent="0.25">
      <c r="F755" s="5"/>
      <c r="H755" s="115"/>
    </row>
    <row r="756" spans="6:8" s="4" customFormat="1" ht="15" customHeight="1" x14ac:dyDescent="0.25">
      <c r="F756" s="5"/>
      <c r="H756" s="115"/>
    </row>
    <row r="757" spans="6:8" s="4" customFormat="1" ht="15" customHeight="1" x14ac:dyDescent="0.25">
      <c r="F757" s="5"/>
      <c r="H757" s="115"/>
    </row>
    <row r="758" spans="6:8" s="4" customFormat="1" ht="15" customHeight="1" x14ac:dyDescent="0.25">
      <c r="F758" s="5"/>
      <c r="H758" s="115"/>
    </row>
    <row r="759" spans="6:8" s="4" customFormat="1" ht="15" customHeight="1" x14ac:dyDescent="0.25">
      <c r="F759" s="5"/>
      <c r="H759" s="115"/>
    </row>
    <row r="760" spans="6:8" s="4" customFormat="1" ht="15" customHeight="1" x14ac:dyDescent="0.25">
      <c r="F760" s="5"/>
      <c r="H760" s="115"/>
    </row>
    <row r="761" spans="6:8" s="4" customFormat="1" ht="15" customHeight="1" x14ac:dyDescent="0.25">
      <c r="F761" s="5"/>
      <c r="H761" s="115"/>
    </row>
    <row r="762" spans="6:8" s="4" customFormat="1" ht="15" customHeight="1" x14ac:dyDescent="0.25">
      <c r="F762" s="5"/>
      <c r="H762" s="115"/>
    </row>
    <row r="763" spans="6:8" s="4" customFormat="1" ht="15" customHeight="1" x14ac:dyDescent="0.25">
      <c r="F763" s="5"/>
      <c r="H763" s="115"/>
    </row>
    <row r="764" spans="6:8" s="4" customFormat="1" ht="15" customHeight="1" x14ac:dyDescent="0.25">
      <c r="F764" s="5"/>
      <c r="H764" s="115"/>
    </row>
    <row r="765" spans="6:8" s="4" customFormat="1" ht="15" customHeight="1" x14ac:dyDescent="0.25">
      <c r="F765" s="5"/>
      <c r="H765" s="115"/>
    </row>
    <row r="766" spans="6:8" s="4" customFormat="1" ht="15" customHeight="1" x14ac:dyDescent="0.25">
      <c r="F766" s="5"/>
      <c r="H766" s="115"/>
    </row>
    <row r="767" spans="6:8" s="4" customFormat="1" ht="15" customHeight="1" x14ac:dyDescent="0.25">
      <c r="F767" s="5"/>
      <c r="H767" s="115"/>
    </row>
    <row r="768" spans="6:8" s="4" customFormat="1" ht="15" customHeight="1" x14ac:dyDescent="0.25">
      <c r="F768" s="5"/>
      <c r="H768" s="115"/>
    </row>
    <row r="769" spans="6:8" s="4" customFormat="1" ht="15" customHeight="1" x14ac:dyDescent="0.25">
      <c r="F769" s="5"/>
      <c r="H769" s="115"/>
    </row>
    <row r="770" spans="6:8" s="4" customFormat="1" ht="15" customHeight="1" x14ac:dyDescent="0.25">
      <c r="F770" s="5"/>
      <c r="H770" s="115"/>
    </row>
    <row r="771" spans="6:8" s="4" customFormat="1" ht="15" customHeight="1" x14ac:dyDescent="0.25">
      <c r="F771" s="5"/>
      <c r="H771" s="115"/>
    </row>
    <row r="772" spans="6:8" s="4" customFormat="1" ht="15" customHeight="1" x14ac:dyDescent="0.25">
      <c r="F772" s="5"/>
      <c r="H772" s="115"/>
    </row>
    <row r="773" spans="6:8" s="4" customFormat="1" ht="15" customHeight="1" x14ac:dyDescent="0.25">
      <c r="F773" s="5"/>
      <c r="H773" s="115"/>
    </row>
    <row r="774" spans="6:8" s="4" customFormat="1" ht="15" customHeight="1" x14ac:dyDescent="0.25">
      <c r="F774" s="5"/>
      <c r="H774" s="115"/>
    </row>
    <row r="775" spans="6:8" s="4" customFormat="1" ht="15" customHeight="1" x14ac:dyDescent="0.25">
      <c r="F775" s="5"/>
      <c r="H775" s="115"/>
    </row>
    <row r="776" spans="6:8" s="4" customFormat="1" ht="15" customHeight="1" x14ac:dyDescent="0.25">
      <c r="F776" s="5"/>
      <c r="H776" s="115"/>
    </row>
    <row r="777" spans="6:8" s="4" customFormat="1" ht="15" customHeight="1" x14ac:dyDescent="0.25">
      <c r="F777" s="5"/>
      <c r="H777" s="115"/>
    </row>
    <row r="778" spans="6:8" s="4" customFormat="1" ht="15" customHeight="1" x14ac:dyDescent="0.25">
      <c r="F778" s="5"/>
      <c r="H778" s="115"/>
    </row>
    <row r="779" spans="6:8" s="4" customFormat="1" ht="15" customHeight="1" x14ac:dyDescent="0.25">
      <c r="F779" s="5"/>
      <c r="H779" s="115"/>
    </row>
    <row r="780" spans="6:8" s="4" customFormat="1" ht="15" customHeight="1" x14ac:dyDescent="0.25">
      <c r="F780" s="5"/>
      <c r="H780" s="115"/>
    </row>
    <row r="781" spans="6:8" s="4" customFormat="1" ht="15" customHeight="1" x14ac:dyDescent="0.25">
      <c r="F781" s="5"/>
      <c r="H781" s="115"/>
    </row>
    <row r="782" spans="6:8" s="4" customFormat="1" ht="15" customHeight="1" x14ac:dyDescent="0.25">
      <c r="F782" s="5"/>
      <c r="H782" s="115"/>
    </row>
    <row r="783" spans="6:8" s="4" customFormat="1" ht="15" customHeight="1" x14ac:dyDescent="0.25">
      <c r="F783" s="5"/>
      <c r="H783" s="115"/>
    </row>
    <row r="784" spans="6:8" s="4" customFormat="1" ht="15" customHeight="1" x14ac:dyDescent="0.25">
      <c r="F784" s="5"/>
      <c r="H784" s="115"/>
    </row>
    <row r="785" spans="6:8" s="4" customFormat="1" ht="15" customHeight="1" x14ac:dyDescent="0.25">
      <c r="F785" s="5"/>
      <c r="H785" s="115"/>
    </row>
    <row r="786" spans="6:8" s="4" customFormat="1" ht="15" customHeight="1" x14ac:dyDescent="0.25">
      <c r="F786" s="5"/>
      <c r="H786" s="115"/>
    </row>
    <row r="787" spans="6:8" s="4" customFormat="1" ht="15" customHeight="1" x14ac:dyDescent="0.25">
      <c r="F787" s="5"/>
      <c r="H787" s="115"/>
    </row>
    <row r="788" spans="6:8" s="4" customFormat="1" ht="15" customHeight="1" x14ac:dyDescent="0.25">
      <c r="F788" s="5"/>
      <c r="H788" s="115"/>
    </row>
    <row r="789" spans="6:8" s="4" customFormat="1" ht="15" customHeight="1" x14ac:dyDescent="0.25">
      <c r="F789" s="5"/>
      <c r="H789" s="115"/>
    </row>
    <row r="790" spans="6:8" s="4" customFormat="1" ht="15" customHeight="1" x14ac:dyDescent="0.25">
      <c r="F790" s="5"/>
      <c r="H790" s="115"/>
    </row>
    <row r="791" spans="6:8" s="4" customFormat="1" ht="15" customHeight="1" x14ac:dyDescent="0.25">
      <c r="F791" s="5"/>
      <c r="H791" s="115"/>
    </row>
    <row r="792" spans="6:8" s="4" customFormat="1" ht="15" customHeight="1" x14ac:dyDescent="0.25">
      <c r="F792" s="5"/>
      <c r="H792" s="115"/>
    </row>
    <row r="793" spans="6:8" s="4" customFormat="1" ht="15" customHeight="1" x14ac:dyDescent="0.25">
      <c r="F793" s="5"/>
      <c r="H793" s="115"/>
    </row>
    <row r="794" spans="6:8" s="4" customFormat="1" ht="15" customHeight="1" x14ac:dyDescent="0.25">
      <c r="F794" s="5"/>
      <c r="H794" s="115"/>
    </row>
    <row r="795" spans="6:8" s="4" customFormat="1" ht="15" customHeight="1" x14ac:dyDescent="0.25">
      <c r="F795" s="5"/>
      <c r="H795" s="115"/>
    </row>
    <row r="796" spans="6:8" s="4" customFormat="1" ht="15" customHeight="1" x14ac:dyDescent="0.25">
      <c r="F796" s="5"/>
      <c r="H796" s="115"/>
    </row>
    <row r="797" spans="6:8" s="4" customFormat="1" ht="15" customHeight="1" x14ac:dyDescent="0.25">
      <c r="F797" s="5"/>
      <c r="H797" s="115"/>
    </row>
    <row r="798" spans="6:8" s="4" customFormat="1" ht="15" customHeight="1" x14ac:dyDescent="0.25">
      <c r="F798" s="5"/>
      <c r="H798" s="115"/>
    </row>
    <row r="799" spans="6:8" s="4" customFormat="1" ht="15" customHeight="1" x14ac:dyDescent="0.25">
      <c r="F799" s="5"/>
      <c r="H799" s="115"/>
    </row>
    <row r="800" spans="6:8" s="4" customFormat="1" ht="15" customHeight="1" x14ac:dyDescent="0.25">
      <c r="F800" s="5"/>
      <c r="H800" s="115"/>
    </row>
    <row r="801" spans="6:8" s="4" customFormat="1" ht="15" customHeight="1" x14ac:dyDescent="0.25">
      <c r="F801" s="5"/>
      <c r="H801" s="115"/>
    </row>
    <row r="802" spans="6:8" s="4" customFormat="1" ht="15" customHeight="1" x14ac:dyDescent="0.25">
      <c r="F802" s="5"/>
      <c r="H802" s="115"/>
    </row>
    <row r="803" spans="6:8" s="4" customFormat="1" ht="15" customHeight="1" x14ac:dyDescent="0.25">
      <c r="F803" s="5"/>
      <c r="H803" s="115"/>
    </row>
    <row r="804" spans="6:8" s="4" customFormat="1" ht="15" customHeight="1" x14ac:dyDescent="0.25">
      <c r="F804" s="5"/>
      <c r="H804" s="115"/>
    </row>
    <row r="805" spans="6:8" s="4" customFormat="1" ht="15" customHeight="1" x14ac:dyDescent="0.25">
      <c r="F805" s="5"/>
      <c r="H805" s="115"/>
    </row>
    <row r="806" spans="6:8" s="4" customFormat="1" ht="15" customHeight="1" x14ac:dyDescent="0.25">
      <c r="F806" s="5"/>
      <c r="H806" s="115"/>
    </row>
    <row r="807" spans="6:8" s="4" customFormat="1" ht="15" customHeight="1" x14ac:dyDescent="0.25">
      <c r="F807" s="5"/>
      <c r="H807" s="115"/>
    </row>
    <row r="808" spans="6:8" s="4" customFormat="1" ht="15" customHeight="1" x14ac:dyDescent="0.25">
      <c r="F808" s="5"/>
      <c r="H808" s="115"/>
    </row>
    <row r="809" spans="6:8" s="4" customFormat="1" ht="15" customHeight="1" x14ac:dyDescent="0.25">
      <c r="F809" s="5"/>
      <c r="H809" s="115"/>
    </row>
    <row r="810" spans="6:8" s="4" customFormat="1" ht="15" customHeight="1" x14ac:dyDescent="0.25">
      <c r="F810" s="5"/>
      <c r="H810" s="115"/>
    </row>
    <row r="811" spans="6:8" s="4" customFormat="1" ht="15" customHeight="1" x14ac:dyDescent="0.25">
      <c r="F811" s="5"/>
      <c r="H811" s="115"/>
    </row>
    <row r="812" spans="6:8" s="4" customFormat="1" ht="15" customHeight="1" x14ac:dyDescent="0.25">
      <c r="F812" s="5"/>
      <c r="H812" s="115"/>
    </row>
    <row r="813" spans="6:8" s="4" customFormat="1" ht="15" customHeight="1" x14ac:dyDescent="0.25">
      <c r="F813" s="5"/>
      <c r="H813" s="115"/>
    </row>
    <row r="814" spans="6:8" s="4" customFormat="1" ht="15" customHeight="1" x14ac:dyDescent="0.25">
      <c r="F814" s="5"/>
      <c r="H814" s="115"/>
    </row>
    <row r="815" spans="6:8" s="4" customFormat="1" ht="15" customHeight="1" x14ac:dyDescent="0.25">
      <c r="F815" s="5"/>
      <c r="H815" s="115"/>
    </row>
    <row r="816" spans="6:8" s="4" customFormat="1" ht="15" customHeight="1" x14ac:dyDescent="0.25">
      <c r="F816" s="5"/>
      <c r="H816" s="115"/>
    </row>
    <row r="817" spans="6:8" s="4" customFormat="1" ht="15" customHeight="1" x14ac:dyDescent="0.25">
      <c r="F817" s="5"/>
      <c r="H817" s="115"/>
    </row>
    <row r="818" spans="6:8" s="4" customFormat="1" ht="15" customHeight="1" x14ac:dyDescent="0.25">
      <c r="F818" s="5"/>
      <c r="H818" s="115"/>
    </row>
    <row r="819" spans="6:8" s="4" customFormat="1" ht="15" customHeight="1" x14ac:dyDescent="0.25">
      <c r="F819" s="5"/>
      <c r="H819" s="115"/>
    </row>
    <row r="820" spans="6:8" s="4" customFormat="1" ht="15" customHeight="1" x14ac:dyDescent="0.25">
      <c r="F820" s="5"/>
      <c r="H820" s="115"/>
    </row>
    <row r="821" spans="6:8" s="4" customFormat="1" ht="15" customHeight="1" x14ac:dyDescent="0.25">
      <c r="F821" s="5"/>
      <c r="H821" s="115"/>
    </row>
    <row r="822" spans="6:8" s="4" customFormat="1" ht="15" customHeight="1" x14ac:dyDescent="0.25">
      <c r="F822" s="5"/>
      <c r="H822" s="115"/>
    </row>
    <row r="823" spans="6:8" s="4" customFormat="1" ht="15" customHeight="1" x14ac:dyDescent="0.25">
      <c r="F823" s="5"/>
      <c r="H823" s="115"/>
    </row>
    <row r="824" spans="6:8" s="4" customFormat="1" ht="15" customHeight="1" x14ac:dyDescent="0.25">
      <c r="F824" s="5"/>
      <c r="H824" s="115"/>
    </row>
    <row r="825" spans="6:8" s="4" customFormat="1" ht="15" customHeight="1" x14ac:dyDescent="0.25">
      <c r="F825" s="5"/>
      <c r="H825" s="115"/>
    </row>
    <row r="826" spans="6:8" s="4" customFormat="1" ht="15" customHeight="1" x14ac:dyDescent="0.25">
      <c r="F826" s="5"/>
      <c r="H826" s="115"/>
    </row>
    <row r="827" spans="6:8" s="4" customFormat="1" ht="15" customHeight="1" x14ac:dyDescent="0.25">
      <c r="F827" s="5"/>
      <c r="H827" s="115"/>
    </row>
    <row r="828" spans="6:8" s="4" customFormat="1" ht="15" customHeight="1" x14ac:dyDescent="0.25">
      <c r="F828" s="5"/>
      <c r="H828" s="115"/>
    </row>
    <row r="829" spans="6:8" s="4" customFormat="1" ht="15" customHeight="1" x14ac:dyDescent="0.25">
      <c r="F829" s="5"/>
      <c r="H829" s="115"/>
    </row>
    <row r="830" spans="6:8" s="4" customFormat="1" ht="15" customHeight="1" x14ac:dyDescent="0.25">
      <c r="F830" s="5"/>
      <c r="H830" s="115"/>
    </row>
    <row r="831" spans="6:8" s="4" customFormat="1" ht="15" customHeight="1" x14ac:dyDescent="0.25">
      <c r="F831" s="5"/>
      <c r="H831" s="115"/>
    </row>
    <row r="832" spans="6:8" s="4" customFormat="1" ht="15" customHeight="1" x14ac:dyDescent="0.25">
      <c r="F832" s="5"/>
      <c r="H832" s="115"/>
    </row>
    <row r="833" spans="6:8" s="4" customFormat="1" ht="15" customHeight="1" x14ac:dyDescent="0.25">
      <c r="F833" s="5"/>
      <c r="H833" s="115"/>
    </row>
    <row r="834" spans="6:8" s="4" customFormat="1" ht="15" customHeight="1" x14ac:dyDescent="0.25">
      <c r="F834" s="5"/>
      <c r="H834" s="115"/>
    </row>
    <row r="835" spans="6:8" s="4" customFormat="1" ht="15" customHeight="1" x14ac:dyDescent="0.25">
      <c r="F835" s="5"/>
      <c r="H835" s="115"/>
    </row>
    <row r="836" spans="6:8" s="4" customFormat="1" ht="15" customHeight="1" x14ac:dyDescent="0.25">
      <c r="F836" s="5"/>
      <c r="H836" s="115"/>
    </row>
    <row r="837" spans="6:8" s="4" customFormat="1" ht="15" customHeight="1" x14ac:dyDescent="0.25">
      <c r="F837" s="5"/>
      <c r="H837" s="115"/>
    </row>
    <row r="838" spans="6:8" s="4" customFormat="1" ht="15" customHeight="1" x14ac:dyDescent="0.25">
      <c r="F838" s="5"/>
      <c r="H838" s="115"/>
    </row>
    <row r="839" spans="6:8" s="4" customFormat="1" ht="15" customHeight="1" x14ac:dyDescent="0.25">
      <c r="F839" s="5"/>
      <c r="H839" s="115"/>
    </row>
    <row r="840" spans="6:8" s="4" customFormat="1" ht="15" customHeight="1" x14ac:dyDescent="0.25">
      <c r="F840" s="5"/>
      <c r="H840" s="115"/>
    </row>
    <row r="841" spans="6:8" s="4" customFormat="1" ht="15" customHeight="1" x14ac:dyDescent="0.25">
      <c r="F841" s="5"/>
      <c r="H841" s="115"/>
    </row>
    <row r="842" spans="6:8" s="4" customFormat="1" ht="15" customHeight="1" x14ac:dyDescent="0.25">
      <c r="F842" s="5"/>
      <c r="H842" s="115"/>
    </row>
    <row r="843" spans="6:8" s="4" customFormat="1" ht="15" customHeight="1" x14ac:dyDescent="0.25">
      <c r="F843" s="5"/>
      <c r="H843" s="115"/>
    </row>
    <row r="844" spans="6:8" s="4" customFormat="1" ht="15" customHeight="1" x14ac:dyDescent="0.25">
      <c r="F844" s="5"/>
      <c r="H844" s="115"/>
    </row>
    <row r="845" spans="6:8" s="4" customFormat="1" ht="15" customHeight="1" x14ac:dyDescent="0.25">
      <c r="F845" s="5"/>
      <c r="H845" s="115"/>
    </row>
    <row r="846" spans="6:8" s="4" customFormat="1" ht="15" customHeight="1" x14ac:dyDescent="0.25">
      <c r="F846" s="5"/>
      <c r="H846" s="115"/>
    </row>
    <row r="847" spans="6:8" s="4" customFormat="1" ht="15" customHeight="1" x14ac:dyDescent="0.25">
      <c r="F847" s="5"/>
      <c r="H847" s="115"/>
    </row>
    <row r="848" spans="6:8" s="4" customFormat="1" ht="15" customHeight="1" x14ac:dyDescent="0.25">
      <c r="F848" s="5"/>
      <c r="H848" s="115"/>
    </row>
    <row r="849" spans="6:8" s="4" customFormat="1" ht="15" customHeight="1" x14ac:dyDescent="0.25">
      <c r="F849" s="5"/>
      <c r="H849" s="115"/>
    </row>
    <row r="850" spans="6:8" s="4" customFormat="1" ht="15" customHeight="1" x14ac:dyDescent="0.25">
      <c r="F850" s="5"/>
      <c r="H850" s="115"/>
    </row>
    <row r="851" spans="6:8" s="4" customFormat="1" ht="15" customHeight="1" x14ac:dyDescent="0.25">
      <c r="F851" s="5"/>
      <c r="H851" s="115"/>
    </row>
    <row r="852" spans="6:8" s="4" customFormat="1" ht="15" customHeight="1" x14ac:dyDescent="0.25">
      <c r="F852" s="5"/>
      <c r="H852" s="115"/>
    </row>
    <row r="853" spans="6:8" s="4" customFormat="1" ht="15" customHeight="1" x14ac:dyDescent="0.25">
      <c r="F853" s="5"/>
      <c r="H853" s="115"/>
    </row>
    <row r="854" spans="6:8" s="4" customFormat="1" ht="15" customHeight="1" x14ac:dyDescent="0.25">
      <c r="F854" s="5"/>
      <c r="H854" s="115"/>
    </row>
    <row r="855" spans="6:8" s="4" customFormat="1" ht="15" customHeight="1" x14ac:dyDescent="0.25">
      <c r="F855" s="5"/>
      <c r="H855" s="115"/>
    </row>
    <row r="856" spans="6:8" s="4" customFormat="1" ht="15" customHeight="1" x14ac:dyDescent="0.25">
      <c r="F856" s="5"/>
      <c r="H856" s="115"/>
    </row>
    <row r="857" spans="6:8" s="4" customFormat="1" ht="15" customHeight="1" x14ac:dyDescent="0.25">
      <c r="F857" s="5"/>
      <c r="H857" s="115"/>
    </row>
    <row r="858" spans="6:8" s="4" customFormat="1" ht="15" customHeight="1" x14ac:dyDescent="0.25">
      <c r="F858" s="5"/>
      <c r="H858" s="115"/>
    </row>
    <row r="859" spans="6:8" s="4" customFormat="1" ht="15" customHeight="1" x14ac:dyDescent="0.25">
      <c r="F859" s="5"/>
      <c r="H859" s="115"/>
    </row>
    <row r="860" spans="6:8" s="4" customFormat="1" ht="15" customHeight="1" x14ac:dyDescent="0.25">
      <c r="F860" s="5"/>
      <c r="H860" s="115"/>
    </row>
    <row r="861" spans="6:8" s="4" customFormat="1" ht="15" customHeight="1" x14ac:dyDescent="0.25">
      <c r="F861" s="5"/>
      <c r="H861" s="115"/>
    </row>
    <row r="862" spans="6:8" s="4" customFormat="1" ht="15" customHeight="1" x14ac:dyDescent="0.25">
      <c r="F862" s="5"/>
      <c r="H862" s="115"/>
    </row>
    <row r="863" spans="6:8" s="4" customFormat="1" ht="15" customHeight="1" x14ac:dyDescent="0.25">
      <c r="F863" s="5"/>
      <c r="H863" s="115"/>
    </row>
    <row r="864" spans="6:8" s="4" customFormat="1" ht="15" customHeight="1" x14ac:dyDescent="0.25">
      <c r="F864" s="5"/>
      <c r="H864" s="115"/>
    </row>
    <row r="865" spans="6:8" s="4" customFormat="1" ht="15" customHeight="1" x14ac:dyDescent="0.25">
      <c r="F865" s="5"/>
      <c r="H865" s="115"/>
    </row>
    <row r="866" spans="6:8" s="4" customFormat="1" ht="15" customHeight="1" x14ac:dyDescent="0.25">
      <c r="F866" s="5"/>
      <c r="H866" s="115"/>
    </row>
    <row r="867" spans="6:8" s="4" customFormat="1" ht="15" customHeight="1" x14ac:dyDescent="0.25">
      <c r="F867" s="5"/>
      <c r="H867" s="115"/>
    </row>
    <row r="868" spans="6:8" s="4" customFormat="1" ht="15" customHeight="1" x14ac:dyDescent="0.25">
      <c r="F868" s="5"/>
      <c r="H868" s="115"/>
    </row>
    <row r="869" spans="6:8" s="4" customFormat="1" ht="15" customHeight="1" x14ac:dyDescent="0.25">
      <c r="F869" s="5"/>
      <c r="H869" s="115"/>
    </row>
    <row r="870" spans="6:8" s="4" customFormat="1" ht="15" customHeight="1" x14ac:dyDescent="0.25">
      <c r="F870" s="5"/>
      <c r="H870" s="115"/>
    </row>
    <row r="871" spans="6:8" s="4" customFormat="1" ht="15" customHeight="1" x14ac:dyDescent="0.25">
      <c r="F871" s="5"/>
      <c r="H871" s="115"/>
    </row>
    <row r="872" spans="6:8" s="4" customFormat="1" ht="15" customHeight="1" x14ac:dyDescent="0.25">
      <c r="F872" s="5"/>
      <c r="H872" s="115"/>
    </row>
    <row r="873" spans="6:8" s="4" customFormat="1" ht="15" customHeight="1" x14ac:dyDescent="0.25">
      <c r="F873" s="5"/>
      <c r="H873" s="115"/>
    </row>
    <row r="874" spans="6:8" s="4" customFormat="1" ht="15" customHeight="1" x14ac:dyDescent="0.25">
      <c r="F874" s="5"/>
      <c r="H874" s="115"/>
    </row>
    <row r="875" spans="6:8" s="4" customFormat="1" ht="15" customHeight="1" x14ac:dyDescent="0.25">
      <c r="F875" s="5"/>
      <c r="H875" s="115"/>
    </row>
    <row r="876" spans="6:8" s="4" customFormat="1" ht="15" customHeight="1" x14ac:dyDescent="0.25">
      <c r="F876" s="5"/>
      <c r="H876" s="115"/>
    </row>
    <row r="877" spans="6:8" s="4" customFormat="1" ht="15" customHeight="1" x14ac:dyDescent="0.25">
      <c r="F877" s="5"/>
      <c r="H877" s="115"/>
    </row>
    <row r="878" spans="6:8" s="4" customFormat="1" ht="15" customHeight="1" x14ac:dyDescent="0.25">
      <c r="F878" s="5"/>
      <c r="H878" s="115"/>
    </row>
    <row r="879" spans="6:8" s="4" customFormat="1" ht="15" customHeight="1" x14ac:dyDescent="0.25">
      <c r="F879" s="5"/>
      <c r="H879" s="115"/>
    </row>
    <row r="880" spans="6:8" s="4" customFormat="1" ht="15" customHeight="1" x14ac:dyDescent="0.25">
      <c r="F880" s="5"/>
      <c r="H880" s="115"/>
    </row>
    <row r="881" spans="6:8" s="4" customFormat="1" ht="15" customHeight="1" x14ac:dyDescent="0.25">
      <c r="F881" s="5"/>
      <c r="H881" s="115"/>
    </row>
    <row r="882" spans="6:8" s="4" customFormat="1" ht="15" customHeight="1" x14ac:dyDescent="0.25">
      <c r="F882" s="5"/>
      <c r="H882" s="115"/>
    </row>
    <row r="883" spans="6:8" s="4" customFormat="1" ht="15" customHeight="1" x14ac:dyDescent="0.25">
      <c r="F883" s="5"/>
      <c r="H883" s="115"/>
    </row>
    <row r="884" spans="6:8" s="4" customFormat="1" ht="15" customHeight="1" x14ac:dyDescent="0.25">
      <c r="F884" s="5"/>
      <c r="H884" s="115"/>
    </row>
    <row r="885" spans="6:8" s="4" customFormat="1" ht="15" customHeight="1" x14ac:dyDescent="0.25">
      <c r="F885" s="5"/>
      <c r="H885" s="115"/>
    </row>
    <row r="886" spans="6:8" s="4" customFormat="1" ht="15" customHeight="1" x14ac:dyDescent="0.25">
      <c r="F886" s="5"/>
      <c r="H886" s="115"/>
    </row>
    <row r="887" spans="6:8" s="4" customFormat="1" ht="15" customHeight="1" x14ac:dyDescent="0.25">
      <c r="F887" s="5"/>
      <c r="H887" s="115"/>
    </row>
    <row r="888" spans="6:8" s="4" customFormat="1" ht="15" customHeight="1" x14ac:dyDescent="0.25">
      <c r="F888" s="5"/>
      <c r="H888" s="115"/>
    </row>
    <row r="889" spans="6:8" s="4" customFormat="1" ht="15" customHeight="1" x14ac:dyDescent="0.25">
      <c r="F889" s="5"/>
      <c r="H889" s="115"/>
    </row>
    <row r="890" spans="6:8" s="4" customFormat="1" ht="15" customHeight="1" x14ac:dyDescent="0.25">
      <c r="F890" s="5"/>
      <c r="H890" s="115"/>
    </row>
    <row r="891" spans="6:8" s="4" customFormat="1" ht="15" customHeight="1" x14ac:dyDescent="0.25">
      <c r="F891" s="5"/>
      <c r="H891" s="115"/>
    </row>
    <row r="892" spans="6:8" s="4" customFormat="1" ht="15" customHeight="1" x14ac:dyDescent="0.25">
      <c r="F892" s="5"/>
      <c r="H892" s="115"/>
    </row>
    <row r="893" spans="6:8" s="4" customFormat="1" ht="15" customHeight="1" x14ac:dyDescent="0.25">
      <c r="F893" s="5"/>
      <c r="H893" s="115"/>
    </row>
    <row r="894" spans="6:8" s="4" customFormat="1" ht="15" customHeight="1" x14ac:dyDescent="0.25">
      <c r="F894" s="5"/>
      <c r="H894" s="115"/>
    </row>
    <row r="895" spans="6:8" s="4" customFormat="1" ht="15" customHeight="1" x14ac:dyDescent="0.25">
      <c r="F895" s="5"/>
      <c r="H895" s="115"/>
    </row>
    <row r="896" spans="6:8" s="4" customFormat="1" ht="15" customHeight="1" x14ac:dyDescent="0.25">
      <c r="F896" s="5"/>
      <c r="H896" s="115"/>
    </row>
    <row r="897" spans="6:8" s="4" customFormat="1" ht="15" customHeight="1" x14ac:dyDescent="0.25">
      <c r="F897" s="5"/>
      <c r="H897" s="115"/>
    </row>
    <row r="898" spans="6:8" s="4" customFormat="1" ht="15" customHeight="1" x14ac:dyDescent="0.25">
      <c r="F898" s="5"/>
      <c r="H898" s="115"/>
    </row>
    <row r="899" spans="6:8" s="4" customFormat="1" ht="15" customHeight="1" x14ac:dyDescent="0.25">
      <c r="F899" s="5"/>
      <c r="H899" s="115"/>
    </row>
    <row r="900" spans="6:8" s="4" customFormat="1" ht="15" customHeight="1" x14ac:dyDescent="0.25">
      <c r="F900" s="5"/>
      <c r="H900" s="115"/>
    </row>
    <row r="901" spans="6:8" s="4" customFormat="1" ht="15" customHeight="1" x14ac:dyDescent="0.25">
      <c r="F901" s="5"/>
      <c r="H901" s="115"/>
    </row>
    <row r="902" spans="6:8" s="4" customFormat="1" ht="15" customHeight="1" x14ac:dyDescent="0.25">
      <c r="F902" s="5"/>
      <c r="H902" s="115"/>
    </row>
    <row r="903" spans="6:8" s="4" customFormat="1" ht="15" customHeight="1" x14ac:dyDescent="0.25">
      <c r="F903" s="5"/>
      <c r="H903" s="115"/>
    </row>
    <row r="904" spans="6:8" s="4" customFormat="1" ht="15" customHeight="1" x14ac:dyDescent="0.25">
      <c r="F904" s="5"/>
      <c r="H904" s="115"/>
    </row>
    <row r="905" spans="6:8" s="4" customFormat="1" ht="15" customHeight="1" x14ac:dyDescent="0.25">
      <c r="F905" s="5"/>
      <c r="H905" s="115"/>
    </row>
    <row r="906" spans="6:8" s="4" customFormat="1" ht="15" customHeight="1" x14ac:dyDescent="0.25">
      <c r="F906" s="5"/>
      <c r="H906" s="115"/>
    </row>
    <row r="907" spans="6:8" s="4" customFormat="1" ht="15" customHeight="1" x14ac:dyDescent="0.25">
      <c r="F907" s="5"/>
      <c r="H907" s="115"/>
    </row>
    <row r="908" spans="6:8" s="4" customFormat="1" ht="15" customHeight="1" x14ac:dyDescent="0.25">
      <c r="F908" s="5"/>
      <c r="H908" s="115"/>
    </row>
    <row r="909" spans="6:8" s="4" customFormat="1" ht="15" customHeight="1" x14ac:dyDescent="0.25">
      <c r="F909" s="5"/>
      <c r="H909" s="115"/>
    </row>
    <row r="910" spans="6:8" s="4" customFormat="1" ht="15" customHeight="1" x14ac:dyDescent="0.25">
      <c r="F910" s="5"/>
      <c r="H910" s="115"/>
    </row>
    <row r="911" spans="6:8" s="4" customFormat="1" ht="15" customHeight="1" x14ac:dyDescent="0.25">
      <c r="F911" s="5"/>
      <c r="H911" s="115"/>
    </row>
    <row r="912" spans="6:8" s="4" customFormat="1" ht="15" customHeight="1" x14ac:dyDescent="0.25">
      <c r="F912" s="5"/>
      <c r="H912" s="115"/>
    </row>
    <row r="913" spans="6:8" s="4" customFormat="1" ht="15" customHeight="1" x14ac:dyDescent="0.25">
      <c r="F913" s="5"/>
      <c r="H913" s="115"/>
    </row>
    <row r="914" spans="6:8" s="4" customFormat="1" ht="15" customHeight="1" x14ac:dyDescent="0.25">
      <c r="F914" s="5"/>
      <c r="H914" s="115"/>
    </row>
    <row r="915" spans="6:8" s="4" customFormat="1" ht="15" customHeight="1" x14ac:dyDescent="0.25">
      <c r="F915" s="5"/>
      <c r="H915" s="115"/>
    </row>
    <row r="916" spans="6:8" s="4" customFormat="1" ht="15" customHeight="1" x14ac:dyDescent="0.25">
      <c r="F916" s="5"/>
      <c r="H916" s="115"/>
    </row>
    <row r="917" spans="6:8" s="4" customFormat="1" ht="15" customHeight="1" x14ac:dyDescent="0.25">
      <c r="F917" s="5"/>
      <c r="H917" s="115"/>
    </row>
    <row r="918" spans="6:8" s="4" customFormat="1" ht="15" customHeight="1" x14ac:dyDescent="0.25">
      <c r="F918" s="5"/>
      <c r="H918" s="115"/>
    </row>
    <row r="919" spans="6:8" s="4" customFormat="1" ht="15" customHeight="1" x14ac:dyDescent="0.25">
      <c r="F919" s="5"/>
      <c r="H919" s="115"/>
    </row>
    <row r="920" spans="6:8" s="4" customFormat="1" ht="15" customHeight="1" x14ac:dyDescent="0.25">
      <c r="F920" s="5"/>
      <c r="H920" s="115"/>
    </row>
    <row r="921" spans="6:8" s="4" customFormat="1" ht="15" customHeight="1" x14ac:dyDescent="0.25">
      <c r="F921" s="5"/>
      <c r="H921" s="115"/>
    </row>
    <row r="922" spans="6:8" s="4" customFormat="1" ht="15" customHeight="1" x14ac:dyDescent="0.25">
      <c r="F922" s="5"/>
      <c r="H922" s="115"/>
    </row>
    <row r="923" spans="6:8" s="4" customFormat="1" ht="15" customHeight="1" x14ac:dyDescent="0.25">
      <c r="F923" s="5"/>
      <c r="H923" s="115"/>
    </row>
    <row r="924" spans="6:8" s="4" customFormat="1" ht="15" customHeight="1" x14ac:dyDescent="0.25">
      <c r="F924" s="5"/>
      <c r="H924" s="115"/>
    </row>
    <row r="925" spans="6:8" s="4" customFormat="1" ht="15" customHeight="1" x14ac:dyDescent="0.25">
      <c r="F925" s="5"/>
      <c r="H925" s="115"/>
    </row>
    <row r="926" spans="6:8" s="4" customFormat="1" ht="15" customHeight="1" x14ac:dyDescent="0.25">
      <c r="F926" s="5"/>
      <c r="H926" s="115"/>
    </row>
    <row r="927" spans="6:8" s="4" customFormat="1" ht="15" customHeight="1" x14ac:dyDescent="0.25">
      <c r="F927" s="5"/>
      <c r="H927" s="115"/>
    </row>
    <row r="928" spans="6:8" s="4" customFormat="1" ht="15" customHeight="1" x14ac:dyDescent="0.25">
      <c r="F928" s="5"/>
      <c r="H928" s="115"/>
    </row>
    <row r="929" spans="6:8" s="4" customFormat="1" ht="15" customHeight="1" x14ac:dyDescent="0.25">
      <c r="F929" s="5"/>
      <c r="H929" s="115"/>
    </row>
    <row r="930" spans="6:8" s="4" customFormat="1" ht="15" customHeight="1" x14ac:dyDescent="0.25">
      <c r="F930" s="5"/>
      <c r="H930" s="115"/>
    </row>
    <row r="931" spans="6:8" s="4" customFormat="1" ht="15" customHeight="1" x14ac:dyDescent="0.25">
      <c r="F931" s="5"/>
      <c r="H931" s="115"/>
    </row>
  </sheetData>
  <sheetProtection algorithmName="SHA-512" hashValue="RobttBHGcKw9av4GwnoExsinqZAAvzwndHFKV7bYtH4I4KDbWdp61FFShwji7ATOyoR38gK4vaXAs6fT/2hWDg==" saltValue="mdMSfqCQrBK+W4QWHsV0xQ==" spinCount="100000" sheet="1" formatCells="0" formatColumns="0" formatRows="0" autoFilter="0"/>
  <mergeCells count="21">
    <mergeCell ref="A54:B54"/>
    <mergeCell ref="A70:B70"/>
    <mergeCell ref="A88:B88"/>
    <mergeCell ref="C79:D79"/>
    <mergeCell ref="C80:D80"/>
    <mergeCell ref="C81:D81"/>
    <mergeCell ref="C82:D82"/>
    <mergeCell ref="C83:D83"/>
    <mergeCell ref="C84:D84"/>
    <mergeCell ref="C91:D91"/>
    <mergeCell ref="C87:D87"/>
    <mergeCell ref="C88:D88"/>
    <mergeCell ref="C89:D89"/>
    <mergeCell ref="C90:D90"/>
    <mergeCell ref="A14:I14"/>
    <mergeCell ref="A10:C12"/>
    <mergeCell ref="B2:C2"/>
    <mergeCell ref="H2:I2"/>
    <mergeCell ref="H3:I3"/>
    <mergeCell ref="H4:I4"/>
    <mergeCell ref="A6:E8"/>
  </mergeCells>
  <phoneticPr fontId="2" type="noConversion"/>
  <dataValidations count="15">
    <dataValidation type="list" allowBlank="1" showInputMessage="1" showErrorMessage="1" sqref="C37:C41" xr:uid="{F2E95342-2C8C-42EE-A913-13DF194A7964}">
      <formula1>$F$99:$F$109</formula1>
    </dataValidation>
    <dataValidation type="list" allowBlank="1" showInputMessage="1" showErrorMessage="1" sqref="I6" xr:uid="{E25A6BD7-DD64-46D9-B78F-114F3E072037}">
      <formula1>$B$147:$B$150</formula1>
    </dataValidation>
    <dataValidation type="list" allowBlank="1" showInputMessage="1" showErrorMessage="1" sqref="D56" xr:uid="{13FDADFF-6D54-4247-86BD-FB4C631ED8FD}">
      <formula1>$E$94:$E$97</formula1>
    </dataValidation>
    <dataValidation type="list" allowBlank="1" showInputMessage="1" showErrorMessage="1" sqref="D57" xr:uid="{8DC9CFBD-37A1-414C-8406-E48FCF36485C}">
      <formula1>$F$94:$F$97</formula1>
    </dataValidation>
    <dataValidation type="list" allowBlank="1" showInputMessage="1" showErrorMessage="1" sqref="D58" xr:uid="{BD36DC4F-88E1-4270-BD8A-CFC702665315}">
      <formula1>$G$94:$G$97</formula1>
    </dataValidation>
    <dataValidation type="list" allowBlank="1" showInputMessage="1" showErrorMessage="1" sqref="D59" xr:uid="{9B24C92E-9894-4172-89C4-3F41D0FBA728}">
      <formula1>$H$94:$H$97</formula1>
    </dataValidation>
    <dataValidation type="list" allowBlank="1" showInputMessage="1" showErrorMessage="1" sqref="D60" xr:uid="{95B5B2AF-747E-48AD-8729-4B70AA25ED8A}">
      <formula1>$I$94:$I$97</formula1>
    </dataValidation>
    <dataValidation type="list" allowBlank="1" showInputMessage="1" showErrorMessage="1" sqref="D61" xr:uid="{680C50D8-2777-4A21-95BB-D75B5BB4A9CA}">
      <formula1>$J$94:$J$97</formula1>
    </dataValidation>
    <dataValidation type="list" allowBlank="1" showInputMessage="1" showErrorMessage="1" sqref="D66" xr:uid="{B3E0BA27-632F-4850-962C-DF9B770F5494}">
      <formula1>$K$94:$K$97</formula1>
    </dataValidation>
    <dataValidation type="list" allowBlank="1" showInputMessage="1" showErrorMessage="1" sqref="F78" xr:uid="{1A6CBB67-3CB4-409A-ABDD-BCC10FF6FF87}">
      <formula1>$D$114:$D$128</formula1>
    </dataValidation>
    <dataValidation type="list" allowBlank="1" showInputMessage="1" showErrorMessage="1" sqref="C73:C74 C80:D83" xr:uid="{FE9B6175-EC2E-43CC-B4E4-DED4E5571B96}">
      <formula1>$D$148:$D$150</formula1>
    </dataValidation>
    <dataValidation type="list" allowBlank="1" showInputMessage="1" showErrorMessage="1" sqref="C72" xr:uid="{4CABFE0B-5DC7-48F9-A717-337A014C3957}">
      <formula1>$D$145:$D$147</formula1>
    </dataValidation>
    <dataValidation type="list" allowBlank="1" showInputMessage="1" showErrorMessage="1" sqref="C87:D87" xr:uid="{D00CD084-F8DB-4393-8EB8-1AFF0090A3E2}">
      <formula1>$B$93:$B$96</formula1>
    </dataValidation>
    <dataValidation type="list" allowBlank="1" showInputMessage="1" showErrorMessage="1" sqref="C88:D88" xr:uid="{606E414E-23B9-4137-9B46-C804881A0DFB}">
      <formula1>$B$98:$B$104</formula1>
    </dataValidation>
    <dataValidation type="list" allowBlank="1" showInputMessage="1" showErrorMessage="1" sqref="C90:D90" xr:uid="{89E727DC-44C2-4017-8833-AB7023272E0E}">
      <formula1>$B$118:$B$132</formula1>
    </dataValidation>
  </dataValidations>
  <printOptions horizontalCentered="1"/>
  <pageMargins left="0.25" right="0.25" top="0.75" bottom="0.75" header="0.3" footer="0.3"/>
  <pageSetup paperSize="8" scale="54" fitToHeight="0" orientation="portrait" r:id="rId1"/>
  <headerFooter alignWithMargins="0">
    <oddHeader xml:space="preserve">&amp;L&amp;"Arial,Fett"Gestion immobilière stratégique&amp;"Arial,Standard"
</oddHeader>
    <oddFooter>&amp;L&amp;"Arial,Fett"&amp;8État-major de l’armée, Planification des biens immobiliers, Schermenwaldstrasse 13, CH-3063 Ittigen&amp;R&amp;8 Page &amp;P sur &amp;N</oddFooter>
  </headerFooter>
  <customProperties>
    <customPr name="_pios_id" r:id="rId2"/>
    <customPr name="EpmWorksheetKeyString_GUID" r:id="rId3"/>
  </customProperties>
  <ignoredErrors>
    <ignoredError sqref="H43:H44 H48 H46 H50" unlockedFormula="1"/>
    <ignoredError sqref="E62 I64" evalError="1"/>
    <ignoredError sqref="E66:E67" evalError="1" unlockedFormula="1"/>
    <ignoredError sqref="H29" formula="1"/>
  </ignoredError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DC3736CABBEF04FBA59F9F44601FD12" ma:contentTypeVersion="12" ma:contentTypeDescription="Ein neues Dokument erstellen." ma:contentTypeScope="" ma:versionID="ed449384896022d6cb4dd8953c8abe89">
  <xsd:schema xmlns:xsd="http://www.w3.org/2001/XMLSchema" xmlns:xs="http://www.w3.org/2001/XMLSchema" xmlns:p="http://schemas.microsoft.com/office/2006/metadata/properties" xmlns:ns2="08136bab-9de5-42bd-b534-b20d6ff45b09" xmlns:ns3="e0d60139-2986-4120-a947-d89f305c62ef" targetNamespace="http://schemas.microsoft.com/office/2006/metadata/properties" ma:root="true" ma:fieldsID="42b7df292919cb484154d334dbc10620" ns2:_="" ns3:_="">
    <xsd:import namespace="08136bab-9de5-42bd-b534-b20d6ff45b09"/>
    <xsd:import namespace="e0d60139-2986-4120-a947-d89f305c62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6bab-9de5-42bd-b534-b20d6ff45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47cdc8aa-4839-4a7c-8707-6d529df7b00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d60139-2986-4120-a947-d89f305c62e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4" nillable="true" ma:displayName="Taxonomy Catch All Column" ma:hidden="true" ma:list="{da1ef899-461d-4cd1-a495-5c78c1ad85e0}" ma:internalName="TaxCatchAll" ma:showField="CatchAllData" ma:web="e0d60139-2986-4120-a947-d89f305c62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D4FEF2-ED2A-4EC1-9C49-6E40647C7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36bab-9de5-42bd-b534-b20d6ff45b09"/>
    <ds:schemaRef ds:uri="e0d60139-2986-4120-a947-d89f305c62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9B5FF-3AFE-45BE-93D4-D340056EA0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RBG par SUP</vt:lpstr>
      <vt:lpstr>Structure CAS</vt:lpstr>
      <vt:lpstr>Structure SUBS</vt:lpstr>
      <vt:lpstr>Structure SAN</vt:lpstr>
      <vt:lpstr>Structure BLA</vt:lpstr>
      <vt:lpstr>Structure CY</vt:lpstr>
      <vt:lpstr>Structure PPM</vt:lpstr>
      <vt:lpstr>Structure DET SS PM</vt:lpstr>
      <vt:lpstr>Structure MM trp</vt:lpstr>
      <vt:lpstr>Calcul m2 vhc</vt:lpstr>
      <vt:lpstr>Liste de prix ar Immo</vt:lpstr>
      <vt:lpstr>Structure SUBS AK</vt:lpstr>
      <vt:lpstr>'Calcul m2 vhc'!Druckbereich</vt:lpstr>
      <vt:lpstr>'Liste de prix ar Immo'!Druckbereich</vt:lpstr>
      <vt:lpstr>'RBG par SUP'!Druckbereich</vt:lpstr>
      <vt:lpstr>'Structure BLA'!Druckbereich</vt:lpstr>
      <vt:lpstr>'Structure CAS'!Druckbereich</vt:lpstr>
      <vt:lpstr>'Structure CY'!Druckbereich</vt:lpstr>
      <vt:lpstr>'Structure DET SS PM'!Druckbereich</vt:lpstr>
      <vt:lpstr>'Structure MM trp'!Druckbereich</vt:lpstr>
      <vt:lpstr>'Structure PPM'!Druckbereich</vt:lpstr>
      <vt:lpstr>'Structure SAN'!Druckbereich</vt:lpstr>
      <vt:lpstr>'Structure SUBS'!Druckbereich</vt:lpstr>
      <vt:lpstr>'Structure SUBS AK'!Druckbereich</vt:lpstr>
    </vt:vector>
  </TitlesOfParts>
  <Company>EXACT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Raumbedarf Global - Version 9</dc:title>
  <dc:creator>immobilien@ar.admin.ch</dc:creator>
  <cp:keywords>Vorlage, Raum, Raumbedarf, global, Mieter, Nutzer, Fläche, Nutzung, 10060</cp:keywords>
  <cp:lastModifiedBy>Schneider Thomas (STOM)</cp:lastModifiedBy>
  <cp:lastPrinted>2024-07-14T08:33:11Z</cp:lastPrinted>
  <dcterms:created xsi:type="dcterms:W3CDTF">2007-01-24T11:05:18Z</dcterms:created>
  <dcterms:modified xsi:type="dcterms:W3CDTF">2025-02-19T13:13:04Z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120 120 1920 1200</vt:lpwstr>
  </property>
  <property fmtid="{D5CDD505-2E9C-101B-9397-08002B2CF9AE}" pid="3" name="MSIP_Label_aa112399-b73b-40c1-8af2-919b124b9d91_Enabled">
    <vt:lpwstr>true</vt:lpwstr>
  </property>
  <property fmtid="{D5CDD505-2E9C-101B-9397-08002B2CF9AE}" pid="4" name="MSIP_Label_aa112399-b73b-40c1-8af2-919b124b9d91_SetDate">
    <vt:lpwstr>2024-10-17T05:24:27Z</vt:lpwstr>
  </property>
  <property fmtid="{D5CDD505-2E9C-101B-9397-08002B2CF9AE}" pid="5" name="MSIP_Label_aa112399-b73b-40c1-8af2-919b124b9d91_Method">
    <vt:lpwstr>Privileged</vt:lpwstr>
  </property>
  <property fmtid="{D5CDD505-2E9C-101B-9397-08002B2CF9AE}" pid="6" name="MSIP_Label_aa112399-b73b-40c1-8af2-919b124b9d91_Name">
    <vt:lpwstr>L2</vt:lpwstr>
  </property>
  <property fmtid="{D5CDD505-2E9C-101B-9397-08002B2CF9AE}" pid="7" name="MSIP_Label_aa112399-b73b-40c1-8af2-919b124b9d91_SiteId">
    <vt:lpwstr>6ae27add-8276-4a38-88c1-3a9c1f973767</vt:lpwstr>
  </property>
  <property fmtid="{D5CDD505-2E9C-101B-9397-08002B2CF9AE}" pid="8" name="MSIP_Label_aa112399-b73b-40c1-8af2-919b124b9d91_ActionId">
    <vt:lpwstr>52dfbf3b-8a0b-4f38-ab37-f4cccc147b67</vt:lpwstr>
  </property>
  <property fmtid="{D5CDD505-2E9C-101B-9397-08002B2CF9AE}" pid="9" name="MSIP_Label_aa112399-b73b-40c1-8af2-919b124b9d91_ContentBits">
    <vt:lpwstr>0</vt:lpwstr>
  </property>
</Properties>
</file>